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firstSheet="1" activeTab="1"/>
  </bookViews>
  <sheets>
    <sheet name="全区收" sheetId="1" r:id="rId1"/>
    <sheet name="全区支" sheetId="2" r:id="rId2"/>
    <sheet name="北仑区收" sheetId="3" r:id="rId3"/>
    <sheet name="北仑区支" sheetId="4" r:id="rId4"/>
    <sheet name="北仑区本级支" sheetId="5" r:id="rId5"/>
    <sheet name="北仑区街道支" sheetId="6" r:id="rId6"/>
  </sheets>
  <externalReferences>
    <externalReference r:id="rId7"/>
  </externalReferences>
  <definedNames>
    <definedName name="_xlnm.Print_Titles" localSheetId="0">全区收!$1:$4</definedName>
    <definedName name="_xlnm.Print_Titles" localSheetId="1">全区支!$1:$4</definedName>
    <definedName name="_xlnm.Print_Titles" localSheetId="2">北仑区收!$1:$4</definedName>
    <definedName name="_xlnm.Print_Titles" localSheetId="3">北仑区支!$1:$4</definedName>
    <definedName name="_xlnm.Print_Area" localSheetId="0">全区收!$A$1:$F$32</definedName>
    <definedName name="_xlnm.Print_Area" localSheetId="1">全区支!$A$1:$F$38</definedName>
    <definedName name="_xlnm.Print_Area" localSheetId="2">北仑区收!$A$1:$F$32</definedName>
    <definedName name="_xlnm.Print_Area" localSheetId="3">北仑区支!$A$1:$F$38</definedName>
    <definedName name="_xlnm.Print_Area" localSheetId="4">北仑区本级支!$A$1:$F$29</definedName>
    <definedName name="_xlnm.Print_Area" localSheetId="5">北仑区街道支!$A$1:$F$29</definedName>
  </definedNames>
  <calcPr calcId="144525"/>
</workbook>
</file>

<file path=xl/sharedStrings.xml><?xml version="1.0" encoding="utf-8"?>
<sst xmlns="http://schemas.openxmlformats.org/spreadsheetml/2006/main" count="434" uniqueCount="162">
  <si>
    <t>表1</t>
  </si>
  <si>
    <t>2020年宁波市北仑全区一般公共预算收入预算调整表</t>
  </si>
  <si>
    <t>单位：万元</t>
  </si>
  <si>
    <t>序号</t>
  </si>
  <si>
    <t>项          目</t>
  </si>
  <si>
    <t>年初预算数</t>
  </si>
  <si>
    <t>调整预算数</t>
  </si>
  <si>
    <t>比年初预算数增减%</t>
  </si>
  <si>
    <t>比年初预算数增减额</t>
  </si>
  <si>
    <t>2019年可比口径执行数（注）</t>
  </si>
  <si>
    <t>2019年执行数</t>
  </si>
  <si>
    <t>一</t>
  </si>
  <si>
    <t>税收收入</t>
  </si>
  <si>
    <t>增值税</t>
  </si>
  <si>
    <t>营业税</t>
  </si>
  <si>
    <t>企业所得税</t>
  </si>
  <si>
    <t>个人所得税</t>
  </si>
  <si>
    <t>城市维护建设税</t>
  </si>
  <si>
    <t>契税及耕地占用税</t>
  </si>
  <si>
    <t>其他地方各税</t>
  </si>
  <si>
    <t>二</t>
  </si>
  <si>
    <t>非税收入</t>
  </si>
  <si>
    <t>专项收入</t>
  </si>
  <si>
    <t>其中：教育费附加收入</t>
  </si>
  <si>
    <t xml:space="preserve">      其他专项收入</t>
  </si>
  <si>
    <t>行政事业性收费收入</t>
  </si>
  <si>
    <t>罚没收入</t>
  </si>
  <si>
    <t>国有企业计划亏损补贴</t>
  </si>
  <si>
    <t>国有资源（资产）有偿使用收入</t>
  </si>
  <si>
    <t>政府住房基金收入</t>
  </si>
  <si>
    <t>其他收入</t>
  </si>
  <si>
    <t xml:space="preserve">一般公共预算收入小计         </t>
  </si>
  <si>
    <t>三</t>
  </si>
  <si>
    <t>转移性收入</t>
  </si>
  <si>
    <t>返还性收入</t>
  </si>
  <si>
    <t>上级转移支付收入</t>
  </si>
  <si>
    <t>其中：专项转移支付收入</t>
  </si>
  <si>
    <t xml:space="preserve">调入资金   </t>
  </si>
  <si>
    <t>动用预算稳定调节基金</t>
  </si>
  <si>
    <t>使用结转资金</t>
  </si>
  <si>
    <t>地方政府一般债务转贷收入</t>
  </si>
  <si>
    <t>收入合计</t>
  </si>
  <si>
    <t>上划中央四税收入</t>
  </si>
  <si>
    <t>财政总收入</t>
  </si>
  <si>
    <t>表2</t>
  </si>
  <si>
    <t>2020年宁波市北仑全区一般公共预算支出预算调整表</t>
  </si>
  <si>
    <t>项    目</t>
  </si>
  <si>
    <t>北仑</t>
  </si>
  <si>
    <t>开发</t>
  </si>
  <si>
    <t>其中梅山</t>
  </si>
  <si>
    <t>一般公共服务支出</t>
  </si>
  <si>
    <t>1、青年北仑落户补贴-1000万2、其他人才经费-680万3、纪委-400</t>
  </si>
  <si>
    <t>国防支出</t>
  </si>
  <si>
    <t>公共安全支出</t>
  </si>
  <si>
    <t>四</t>
  </si>
  <si>
    <t>教育支出</t>
  </si>
  <si>
    <t>1、教师工资补差7000+5300+2000;2、街道教师工资+8700</t>
  </si>
  <si>
    <t>五</t>
  </si>
  <si>
    <t>科学技术支出</t>
  </si>
  <si>
    <t>1、大学生购房补贴-400</t>
  </si>
  <si>
    <t>六</t>
  </si>
  <si>
    <t>文化旅游体育与传媒支出</t>
  </si>
  <si>
    <t>七</t>
  </si>
  <si>
    <t>社会保障和就业支出</t>
  </si>
  <si>
    <t>1、两直资金替换3400万2、退役士兵社保接续项目经费-4500万</t>
  </si>
  <si>
    <t>八</t>
  </si>
  <si>
    <t>卫生健康支出</t>
  </si>
  <si>
    <t>九</t>
  </si>
  <si>
    <t>节能环保支出</t>
  </si>
  <si>
    <t>十</t>
  </si>
  <si>
    <t>城乡社区支出</t>
  </si>
  <si>
    <t>十一</t>
  </si>
  <si>
    <t>农林水支出</t>
  </si>
  <si>
    <t>十二</t>
  </si>
  <si>
    <t>交通运输支出</t>
  </si>
  <si>
    <t>十三</t>
  </si>
  <si>
    <t>资源勘探信息等支出</t>
  </si>
  <si>
    <t>企业扶持本级+50000</t>
  </si>
  <si>
    <t>十四</t>
  </si>
  <si>
    <t>商业服务业等支出</t>
  </si>
  <si>
    <t>企业扶持本级+10000,梅山-23300</t>
  </si>
  <si>
    <t>十五</t>
  </si>
  <si>
    <t>金融支出</t>
  </si>
  <si>
    <t>十六</t>
  </si>
  <si>
    <t>援助其他地区支出</t>
  </si>
  <si>
    <t>十七</t>
  </si>
  <si>
    <t>自然资源海洋气象等支出</t>
  </si>
  <si>
    <t>十八</t>
  </si>
  <si>
    <t>住房保障支出</t>
  </si>
  <si>
    <t>十九</t>
  </si>
  <si>
    <t>粮油物资储备支出</t>
  </si>
  <si>
    <t>二十</t>
  </si>
  <si>
    <t>灾害防治及应急管理支出</t>
  </si>
  <si>
    <t>二十一</t>
  </si>
  <si>
    <t>预备费</t>
  </si>
  <si>
    <t>二十二</t>
  </si>
  <si>
    <t>其他支出</t>
  </si>
  <si>
    <t>二十三</t>
  </si>
  <si>
    <t>债务还本支出</t>
  </si>
  <si>
    <t>债务付息支出</t>
  </si>
  <si>
    <t>一般公共预算支出小计</t>
  </si>
  <si>
    <t>梅山-24000，本级+108813</t>
  </si>
  <si>
    <t>二十四</t>
  </si>
  <si>
    <t>地方政府一般债券还本支出</t>
  </si>
  <si>
    <t>二十五</t>
  </si>
  <si>
    <t>转移性支出</t>
  </si>
  <si>
    <t>上解支出</t>
  </si>
  <si>
    <t>梅山57000，本级311945</t>
  </si>
  <si>
    <t>调出资金</t>
  </si>
  <si>
    <t>安排预算稳定调节基金</t>
  </si>
  <si>
    <t>结转下年</t>
  </si>
  <si>
    <t>二十六</t>
  </si>
  <si>
    <t>上级专项转移支付安排的支出</t>
  </si>
  <si>
    <t>二十七</t>
  </si>
  <si>
    <t>使用结转资金安排的支出</t>
  </si>
  <si>
    <t>支出合计</t>
  </si>
  <si>
    <t>本级1760165，梅山881000</t>
  </si>
  <si>
    <t>表3</t>
  </si>
  <si>
    <t>2020年宁波市北仑区一般公共预算收入预算调整表</t>
  </si>
  <si>
    <t>一、财政总收入</t>
  </si>
  <si>
    <t>预算收入项目</t>
  </si>
  <si>
    <t>北仑调整</t>
  </si>
  <si>
    <t>开发调整</t>
  </si>
  <si>
    <t>（一）一般公共预算收入</t>
  </si>
  <si>
    <t>1、税收收入小计</t>
  </si>
  <si>
    <t>国内增值税(含改征增值税)</t>
  </si>
  <si>
    <t>资源税</t>
  </si>
  <si>
    <t>房产税</t>
  </si>
  <si>
    <t>印花税</t>
  </si>
  <si>
    <t>城镇土地使用税</t>
  </si>
  <si>
    <t>土地增值税</t>
  </si>
  <si>
    <t>车船税</t>
  </si>
  <si>
    <t>契税</t>
  </si>
  <si>
    <t>耕地占用税</t>
  </si>
  <si>
    <t>环境保护税</t>
  </si>
  <si>
    <t>其他税收收入</t>
  </si>
  <si>
    <t>2、非税收入小计</t>
  </si>
  <si>
    <t xml:space="preserve">  教育费附加收入</t>
  </si>
  <si>
    <t xml:space="preserve">  地方教育附加收入</t>
  </si>
  <si>
    <t xml:space="preserve">  文化事业建设费收入</t>
  </si>
  <si>
    <t xml:space="preserve">  残疾人就业保障金收入</t>
  </si>
  <si>
    <t>含特殊转移支付4200万</t>
  </si>
  <si>
    <t>基金调入5亿，大榭保税区结算1亿</t>
  </si>
  <si>
    <t xml:space="preserve">  森林植被恢复费</t>
  </si>
  <si>
    <t>本级动用预稳78191，街道18741</t>
  </si>
  <si>
    <t xml:space="preserve">  海域使用金收入</t>
  </si>
  <si>
    <t xml:space="preserve">  排污权出让收入</t>
  </si>
  <si>
    <t xml:space="preserve">  新增建设用地土地有偿使用费收入</t>
  </si>
  <si>
    <t>表4</t>
  </si>
  <si>
    <t>2020年宁波市北仑区一般公共预算支出预算调整表</t>
  </si>
  <si>
    <r>
      <rPr>
        <sz val="12"/>
        <rFont val="宋体"/>
        <charset val="134"/>
      </rPr>
      <t>项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目</t>
    </r>
  </si>
  <si>
    <t>决算数</t>
  </si>
  <si>
    <t>其中：上级专项转移支付</t>
  </si>
  <si>
    <t>北仑-2000万，开发+2000万</t>
  </si>
  <si>
    <t>北仑年初预留调2000万至开发区</t>
  </si>
  <si>
    <t>表5</t>
  </si>
  <si>
    <t>2020年宁波市北仑区本级一般公共预算支出预算调整表</t>
  </si>
  <si>
    <t>表6</t>
  </si>
  <si>
    <t>2020年宁波市北仑区街道一般公共预算支出预算调整表</t>
  </si>
  <si>
    <t>教师工资8984</t>
  </si>
  <si>
    <t>暂缺柴桥</t>
  </si>
  <si>
    <t>注：动用预算稳定调节基金20111万元，含待分配资金12000万元，教育增资4100万元，街道人员经费增加1445万元，社区经费增加650万，城市保洁经费增加2000万。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</si>
</sst>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_ * #,##0_ ;_ * \-#,##0_ ;_ * &quot;-&quot;??_ ;_ @_ "/>
    <numFmt numFmtId="177" formatCode="0.0_ "/>
    <numFmt numFmtId="178" formatCode="#,##0_ "/>
    <numFmt numFmtId="179" formatCode="0_ "/>
    <numFmt numFmtId="180" formatCode="0.0%"/>
  </numFmts>
  <fonts count="25">
    <font>
      <sz val="12"/>
      <name val="宋体"/>
      <charset val="134"/>
    </font>
    <font>
      <b/>
      <sz val="16"/>
      <name val="宋体"/>
      <charset val="134"/>
    </font>
    <font>
      <sz val="11.5"/>
      <name val="宋体"/>
      <charset val="134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1" borderId="7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20" fillId="19" borderId="10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0" fillId="0" borderId="0"/>
    <xf numFmtId="0" fontId="22" fillId="0" borderId="12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4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31" applyFont="1" applyFill="1"/>
    <xf numFmtId="0" fontId="0" fillId="0" borderId="0" xfId="31" applyFill="1" applyAlignment="1">
      <alignment horizontal="center"/>
    </xf>
    <xf numFmtId="0" fontId="0" fillId="0" borderId="0" xfId="31" applyFill="1"/>
    <xf numFmtId="0" fontId="0" fillId="0" borderId="0" xfId="31" applyFont="1" applyFill="1" applyAlignment="1">
      <alignment horizontal="center" vertical="center"/>
    </xf>
    <xf numFmtId="0" fontId="1" fillId="0" borderId="0" xfId="31" applyFont="1" applyFill="1" applyAlignment="1">
      <alignment horizontal="center" vertical="center"/>
    </xf>
    <xf numFmtId="0" fontId="0" fillId="0" borderId="1" xfId="31" applyFill="1" applyBorder="1" applyAlignment="1">
      <alignment vertical="center"/>
    </xf>
    <xf numFmtId="0" fontId="0" fillId="0" borderId="1" xfId="31" applyFill="1" applyBorder="1" applyAlignment="1">
      <alignment horizontal="right" vertical="center"/>
    </xf>
    <xf numFmtId="0" fontId="0" fillId="0" borderId="0" xfId="31" applyFill="1" applyAlignment="1">
      <alignment horizontal="right" vertical="center"/>
    </xf>
    <xf numFmtId="0" fontId="0" fillId="0" borderId="2" xfId="3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" xfId="31" applyFont="1" applyFill="1" applyBorder="1" applyAlignment="1">
      <alignment horizontal="center" vertical="center" wrapText="1"/>
    </xf>
    <xf numFmtId="0" fontId="0" fillId="0" borderId="2" xfId="31" applyNumberFormat="1" applyFont="1" applyFill="1" applyBorder="1" applyAlignment="1" applyProtection="1">
      <alignment horizontal="left" vertical="center" wrapText="1"/>
    </xf>
    <xf numFmtId="178" fontId="0" fillId="0" borderId="2" xfId="31" applyNumberFormat="1" applyFill="1" applyBorder="1" applyAlignment="1">
      <alignment horizontal="right" vertical="center" wrapText="1"/>
    </xf>
    <xf numFmtId="178" fontId="0" fillId="0" borderId="2" xfId="31" applyNumberFormat="1" applyFont="1" applyFill="1" applyBorder="1" applyAlignment="1">
      <alignment horizontal="right" vertical="center" wrapText="1"/>
    </xf>
    <xf numFmtId="177" fontId="0" fillId="0" borderId="2" xfId="31" applyNumberFormat="1" applyFont="1" applyFill="1" applyBorder="1" applyAlignment="1">
      <alignment horizontal="right" vertical="center" wrapText="1"/>
    </xf>
    <xf numFmtId="178" fontId="0" fillId="0" borderId="0" xfId="31" applyNumberFormat="1" applyFill="1" applyAlignment="1">
      <alignment horizontal="right" vertical="center" wrapText="1"/>
    </xf>
    <xf numFmtId="0" fontId="0" fillId="0" borderId="2" xfId="31" applyFont="1" applyBorder="1"/>
    <xf numFmtId="0" fontId="0" fillId="0" borderId="2" xfId="31" applyFont="1" applyFill="1" applyBorder="1" applyAlignment="1">
      <alignment horizontal="left" vertical="center" wrapText="1"/>
    </xf>
    <xf numFmtId="176" fontId="0" fillId="0" borderId="2" xfId="8" applyNumberFormat="1" applyFont="1" applyFill="1" applyBorder="1" applyAlignment="1">
      <alignment horizontal="right" vertical="center" wrapText="1"/>
    </xf>
    <xf numFmtId="176" fontId="0" fillId="2" borderId="0" xfId="31" applyNumberFormat="1" applyFill="1"/>
    <xf numFmtId="0" fontId="3" fillId="0" borderId="0" xfId="31" applyFont="1" applyFill="1"/>
    <xf numFmtId="0" fontId="3" fillId="0" borderId="0" xfId="31" applyFont="1" applyFill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78" fontId="2" fillId="0" borderId="4" xfId="31" applyNumberFormat="1" applyFont="1" applyFill="1" applyBorder="1" applyAlignment="1">
      <alignment horizontal="right" vertical="center" wrapText="1"/>
    </xf>
    <xf numFmtId="178" fontId="2" fillId="0" borderId="2" xfId="31" applyNumberFormat="1" applyFont="1" applyFill="1" applyBorder="1" applyAlignment="1">
      <alignment horizontal="right" vertical="center" wrapText="1"/>
    </xf>
    <xf numFmtId="179" fontId="0" fillId="0" borderId="0" xfId="31" applyNumberFormat="1" applyFont="1" applyFill="1"/>
    <xf numFmtId="0" fontId="0" fillId="0" borderId="2" xfId="31" applyFont="1" applyFill="1" applyBorder="1" applyAlignment="1">
      <alignment vertical="center" wrapText="1"/>
    </xf>
    <xf numFmtId="49" fontId="0" fillId="0" borderId="2" xfId="31" applyNumberFormat="1" applyFont="1" applyFill="1" applyBorder="1" applyAlignment="1">
      <alignment vertical="center" wrapText="1"/>
    </xf>
    <xf numFmtId="180" fontId="0" fillId="0" borderId="0" xfId="11" applyNumberFormat="1" applyFont="1" applyFill="1" applyBorder="1" applyAlignment="1" applyProtection="1"/>
    <xf numFmtId="0" fontId="0" fillId="0" borderId="0" xfId="0" applyFont="1" applyFill="1" applyAlignment="1">
      <alignment vertical="center"/>
    </xf>
    <xf numFmtId="0" fontId="0" fillId="0" borderId="2" xfId="31" applyFill="1" applyBorder="1" applyAlignment="1">
      <alignment horizontal="center" vertical="center" wrapText="1"/>
    </xf>
    <xf numFmtId="178" fontId="0" fillId="0" borderId="4" xfId="31" applyNumberFormat="1" applyFont="1" applyFill="1" applyBorder="1" applyAlignment="1">
      <alignment horizontal="right" vertical="center" wrapText="1"/>
    </xf>
    <xf numFmtId="0" fontId="0" fillId="0" borderId="2" xfId="31" applyNumberFormat="1" applyFont="1" applyFill="1" applyBorder="1" applyAlignment="1">
      <alignment horizontal="center" vertical="center" wrapText="1"/>
    </xf>
    <xf numFmtId="0" fontId="0" fillId="0" borderId="2" xfId="31" applyNumberFormat="1" applyFont="1" applyFill="1" applyBorder="1" applyAlignment="1">
      <alignment vertical="center" wrapText="1"/>
    </xf>
    <xf numFmtId="176" fontId="0" fillId="0" borderId="0" xfId="0" applyNumberFormat="1" applyFont="1" applyFill="1" applyAlignment="1">
      <alignment vertical="center"/>
    </xf>
    <xf numFmtId="177" fontId="0" fillId="0" borderId="2" xfId="0" applyNumberFormat="1" applyFont="1" applyFill="1" applyBorder="1" applyAlignment="1">
      <alignment vertical="center" wrapText="1"/>
    </xf>
    <xf numFmtId="0" fontId="0" fillId="0" borderId="0" xfId="31" applyFill="1" applyAlignment="1">
      <alignment horizontal="center" vertical="center"/>
    </xf>
    <xf numFmtId="0" fontId="0" fillId="0" borderId="2" xfId="31" applyFill="1" applyBorder="1"/>
    <xf numFmtId="179" fontId="0" fillId="0" borderId="2" xfId="31" applyNumberFormat="1" applyFont="1" applyFill="1" applyBorder="1"/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千位分隔 6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副本2013年上半年预算执行情况表报人大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5" xfId="51"/>
    <cellStyle name="常规_Sheet1" xfId="52"/>
    <cellStyle name="常规_Sheet1_1" xfId="53"/>
  </cellStyles>
  <tableStyles count="0" defaultTableStyle="TableStyleMedium2" defaultPivotStyle="PivotStyleLight16"/>
  <colors>
    <mruColors>
      <color rgb="00FFFFFF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OneDrive\&#24037;&#20316;ing\&#39044;&#31639;&#12289;&#20915;&#31639;&#12289;&#35843;&#25972;&#39044;&#31639;&#12289;&#21322;&#24180;&#24230;\2020&#35843;&#25972;&#39044;&#31639;\&#35843;&#25972;&#39044;&#31639;\&#24320;&#21457;\2.2020&#24180;&#24320;&#21457;&#21306;&#19968;&#33324;&#20844;&#20849;&#39044;&#31639;&#35843;&#259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全区收"/>
      <sheetName val="全区支"/>
      <sheetName val="开发区收"/>
      <sheetName val="梅山收"/>
      <sheetName val="开发区支"/>
      <sheetName val="开发区本级支"/>
      <sheetName val="梅山支"/>
    </sheetNames>
    <sheetDataSet>
      <sheetData sheetId="0"/>
      <sheetData sheetId="1"/>
      <sheetData sheetId="2">
        <row r="5">
          <cell r="D5">
            <v>1155414</v>
          </cell>
        </row>
        <row r="6">
          <cell r="D6">
            <v>528900</v>
          </cell>
        </row>
        <row r="7">
          <cell r="D7">
            <v>0</v>
          </cell>
        </row>
        <row r="8">
          <cell r="D8">
            <v>330400</v>
          </cell>
        </row>
        <row r="9">
          <cell r="D9">
            <v>195350</v>
          </cell>
        </row>
        <row r="10">
          <cell r="D10">
            <v>67424</v>
          </cell>
        </row>
        <row r="11">
          <cell r="D11">
            <v>6400</v>
          </cell>
        </row>
        <row r="12">
          <cell r="D12">
            <v>26940</v>
          </cell>
        </row>
        <row r="13">
          <cell r="D13">
            <v>95525</v>
          </cell>
        </row>
        <row r="14">
          <cell r="D14">
            <v>54960</v>
          </cell>
        </row>
        <row r="15">
          <cell r="D15">
            <v>29760</v>
          </cell>
        </row>
        <row r="16">
          <cell r="D16">
            <v>25200</v>
          </cell>
        </row>
        <row r="17">
          <cell r="D17">
            <v>18274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17500</v>
          </cell>
        </row>
        <row r="21">
          <cell r="D21">
            <v>500</v>
          </cell>
        </row>
        <row r="22">
          <cell r="D22">
            <v>4291</v>
          </cell>
        </row>
        <row r="23">
          <cell r="D23">
            <v>1250939</v>
          </cell>
        </row>
        <row r="24">
          <cell r="D24">
            <v>209386</v>
          </cell>
        </row>
        <row r="25">
          <cell r="D25">
            <v>-39112</v>
          </cell>
        </row>
        <row r="26">
          <cell r="D26">
            <v>200</v>
          </cell>
        </row>
        <row r="27">
          <cell r="D27">
            <v>200</v>
          </cell>
        </row>
        <row r="28">
          <cell r="D28">
            <v>0</v>
          </cell>
        </row>
        <row r="29">
          <cell r="D29">
            <v>132855</v>
          </cell>
        </row>
        <row r="30">
          <cell r="D30">
            <v>25793</v>
          </cell>
        </row>
        <row r="31">
          <cell r="D31">
            <v>89650</v>
          </cell>
        </row>
        <row r="32">
          <cell r="D32">
            <v>1460325</v>
          </cell>
        </row>
      </sheetData>
      <sheetData sheetId="3"/>
      <sheetData sheetId="4">
        <row r="5">
          <cell r="D5">
            <v>91919.2215</v>
          </cell>
        </row>
        <row r="6">
          <cell r="D6">
            <v>277.83</v>
          </cell>
        </row>
        <row r="7">
          <cell r="D7">
            <v>16427.17</v>
          </cell>
        </row>
        <row r="8">
          <cell r="D8">
            <v>27520</v>
          </cell>
        </row>
        <row r="9">
          <cell r="D9">
            <v>55369.88</v>
          </cell>
        </row>
        <row r="10">
          <cell r="D10">
            <v>10504.43</v>
          </cell>
        </row>
        <row r="11">
          <cell r="D11">
            <v>34615.12</v>
          </cell>
        </row>
        <row r="12">
          <cell r="D12">
            <v>39467.92</v>
          </cell>
        </row>
        <row r="13">
          <cell r="D13">
            <v>5244.91</v>
          </cell>
        </row>
        <row r="14">
          <cell r="D14">
            <v>238744.09</v>
          </cell>
        </row>
        <row r="15">
          <cell r="D15">
            <v>9463.95</v>
          </cell>
        </row>
        <row r="16">
          <cell r="D16">
            <v>1266.99</v>
          </cell>
        </row>
        <row r="17">
          <cell r="D17">
            <v>319641</v>
          </cell>
        </row>
        <row r="18">
          <cell r="D18">
            <v>231240.49</v>
          </cell>
        </row>
        <row r="20">
          <cell r="D20">
            <v>2700</v>
          </cell>
        </row>
        <row r="21">
          <cell r="D21">
            <v>10865.4</v>
          </cell>
        </row>
        <row r="22">
          <cell r="D22">
            <v>11241</v>
          </cell>
        </row>
        <row r="23">
          <cell r="D23">
            <v>690</v>
          </cell>
        </row>
        <row r="24">
          <cell r="D24">
            <v>1247.74</v>
          </cell>
        </row>
        <row r="25">
          <cell r="D25">
            <v>12500</v>
          </cell>
        </row>
        <row r="26">
          <cell r="D26">
            <v>9893.13</v>
          </cell>
        </row>
        <row r="27">
          <cell r="D27">
            <v>0</v>
          </cell>
        </row>
        <row r="28">
          <cell r="D28">
            <v>21000</v>
          </cell>
        </row>
        <row r="29">
          <cell r="D29">
            <v>1151840.2715</v>
          </cell>
        </row>
        <row r="30">
          <cell r="D30">
            <v>89650</v>
          </cell>
        </row>
        <row r="31">
          <cell r="D31">
            <v>192841.7285</v>
          </cell>
        </row>
        <row r="32">
          <cell r="D32">
            <v>182617.7285</v>
          </cell>
        </row>
        <row r="35">
          <cell r="D35">
            <v>10224</v>
          </cell>
        </row>
        <row r="36">
          <cell r="D36">
            <v>200</v>
          </cell>
        </row>
        <row r="37">
          <cell r="D37">
            <v>25793</v>
          </cell>
        </row>
        <row r="38">
          <cell r="D38">
            <v>1460325</v>
          </cell>
        </row>
      </sheetData>
      <sheetData sheetId="5"/>
      <sheetData sheetId="6">
        <row r="5">
          <cell r="D5">
            <v>38334</v>
          </cell>
        </row>
        <row r="7">
          <cell r="D7">
            <v>1151</v>
          </cell>
        </row>
        <row r="8">
          <cell r="D8">
            <v>17520</v>
          </cell>
        </row>
        <row r="9">
          <cell r="D9">
            <v>15662</v>
          </cell>
        </row>
        <row r="10">
          <cell r="D10">
            <v>4293</v>
          </cell>
        </row>
        <row r="11">
          <cell r="D11">
            <v>1309</v>
          </cell>
        </row>
        <row r="12">
          <cell r="D12">
            <v>371</v>
          </cell>
        </row>
        <row r="14">
          <cell r="D14">
            <v>191898</v>
          </cell>
        </row>
        <row r="15">
          <cell r="D15">
            <v>1488</v>
          </cell>
        </row>
        <row r="17">
          <cell r="D17">
            <v>290511</v>
          </cell>
        </row>
        <row r="18">
          <cell r="D18">
            <v>217313</v>
          </cell>
        </row>
        <row r="21">
          <cell r="D21">
            <v>2095</v>
          </cell>
        </row>
        <row r="22">
          <cell r="D22">
            <v>1655</v>
          </cell>
        </row>
        <row r="25">
          <cell r="D25">
            <v>9700</v>
          </cell>
        </row>
        <row r="28">
          <cell r="D28">
            <v>6700</v>
          </cell>
        </row>
        <row r="29">
          <cell r="D29">
            <v>800000</v>
          </cell>
        </row>
        <row r="31">
          <cell r="D31">
            <v>86224</v>
          </cell>
        </row>
        <row r="32">
          <cell r="D32">
            <v>76000</v>
          </cell>
        </row>
        <row r="35">
          <cell r="D35">
            <v>10224</v>
          </cell>
        </row>
        <row r="38">
          <cell r="D38">
            <v>886224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D40"/>
  <sheetViews>
    <sheetView zoomScale="85" zoomScaleNormal="85" topLeftCell="B1" workbookViewId="0">
      <selection activeCell="F30" sqref="F30"/>
    </sheetView>
  </sheetViews>
  <sheetFormatPr defaultColWidth="9" defaultRowHeight="14.25"/>
  <cols>
    <col min="1" max="1" width="9.375" style="3" customWidth="1"/>
    <col min="2" max="2" width="33.625" style="4" customWidth="1"/>
    <col min="3" max="3" width="15.625" style="4" customWidth="1"/>
    <col min="4" max="4" width="15.625" style="2" customWidth="1"/>
    <col min="5" max="5" width="13.875" style="4" customWidth="1"/>
    <col min="6" max="6" width="15.25" style="4" customWidth="1"/>
    <col min="7" max="7" width="9.375" style="4" hidden="1" customWidth="1"/>
    <col min="8" max="8" width="9" style="4" hidden="1" customWidth="1"/>
    <col min="9" max="9" width="12.625" style="4" hidden="1" customWidth="1"/>
    <col min="10" max="10" width="9" style="4" hidden="1" customWidth="1"/>
    <col min="11" max="11" width="9.10833333333333" style="4" hidden="1" customWidth="1"/>
    <col min="12" max="16384" width="9" style="4"/>
  </cols>
  <sheetData>
    <row r="1" s="1" customFormat="1" ht="24.95" customHeight="1" spans="1:238">
      <c r="A1" s="3"/>
      <c r="B1" s="4"/>
      <c r="C1" s="4"/>
      <c r="D1" s="2"/>
      <c r="E1" s="4"/>
      <c r="F1" s="41" t="s">
        <v>0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</row>
    <row r="2" s="1" customFormat="1" ht="24.95" customHeight="1" spans="1:238">
      <c r="A2" s="6" t="s">
        <v>1</v>
      </c>
      <c r="B2" s="6"/>
      <c r="C2" s="6"/>
      <c r="D2" s="6"/>
      <c r="E2" s="6"/>
      <c r="F2" s="6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</row>
    <row r="3" s="1" customFormat="1" ht="24.95" customHeight="1" spans="1:238">
      <c r="A3" s="3"/>
      <c r="B3" s="4"/>
      <c r="C3" s="4"/>
      <c r="D3" s="2"/>
      <c r="E3" s="8"/>
      <c r="F3" s="8" t="s">
        <v>2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</row>
    <row r="4" s="1" customFormat="1" ht="46.5" customHeight="1" spans="1:238">
      <c r="A4" s="35" t="s">
        <v>3</v>
      </c>
      <c r="B4" s="35" t="s">
        <v>4</v>
      </c>
      <c r="C4" s="10" t="s">
        <v>5</v>
      </c>
      <c r="D4" s="10" t="s">
        <v>6</v>
      </c>
      <c r="E4" s="26" t="s">
        <v>7</v>
      </c>
      <c r="F4" s="27" t="s">
        <v>8</v>
      </c>
      <c r="G4" s="4"/>
      <c r="H4" s="4"/>
      <c r="I4" s="4" t="s">
        <v>9</v>
      </c>
      <c r="J4" s="4" t="s">
        <v>10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</row>
    <row r="5" s="1" customFormat="1" ht="18" customHeight="1" spans="1:238">
      <c r="A5" s="10" t="s">
        <v>11</v>
      </c>
      <c r="B5" s="21" t="s">
        <v>12</v>
      </c>
      <c r="C5" s="17">
        <v>1901490</v>
      </c>
      <c r="D5" s="17">
        <f>北仑区收!D5+[1]开发区收!D5</f>
        <v>1834724</v>
      </c>
      <c r="E5" s="18">
        <f>IF(C5=0,"",(D5/C5-1)*100)</f>
        <v>-3.51124644357845</v>
      </c>
      <c r="F5" s="17">
        <f t="shared" ref="F5:F24" si="0">D5-C5</f>
        <v>-66766</v>
      </c>
      <c r="G5" s="4"/>
      <c r="H5" s="4"/>
      <c r="I5" s="4">
        <v>1755649</v>
      </c>
      <c r="J5" s="4">
        <v>1755649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</row>
    <row r="6" s="1" customFormat="1" ht="18" customHeight="1" spans="1:238">
      <c r="A6" s="10">
        <v>1</v>
      </c>
      <c r="B6" s="31" t="s">
        <v>13</v>
      </c>
      <c r="C6" s="36">
        <v>845130</v>
      </c>
      <c r="D6" s="17">
        <f>北仑区收!D6+[1]开发区收!D6</f>
        <v>797700</v>
      </c>
      <c r="E6" s="18">
        <f t="shared" ref="E6:E32" si="1">IF(C6=0,"",(D6/C6-1)*100)</f>
        <v>-5.61215434311881</v>
      </c>
      <c r="F6" s="17">
        <f t="shared" si="0"/>
        <v>-47430</v>
      </c>
      <c r="G6" s="4"/>
      <c r="H6" s="4"/>
      <c r="I6" s="4">
        <v>740524</v>
      </c>
      <c r="J6" s="4">
        <v>740524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</row>
    <row r="7" s="1" customFormat="1" ht="18" hidden="1" customHeight="1" spans="1:238">
      <c r="A7" s="10">
        <v>2</v>
      </c>
      <c r="B7" s="31" t="s">
        <v>14</v>
      </c>
      <c r="C7" s="36">
        <v>0</v>
      </c>
      <c r="D7" s="17">
        <f>北仑区收!D7+[1]开发区收!D7</f>
        <v>0</v>
      </c>
      <c r="E7" s="18" t="str">
        <f t="shared" si="1"/>
        <v/>
      </c>
      <c r="F7" s="17">
        <f t="shared" si="0"/>
        <v>0</v>
      </c>
      <c r="G7" s="4"/>
      <c r="H7" s="4"/>
      <c r="I7" s="4">
        <v>0</v>
      </c>
      <c r="J7" s="4">
        <v>0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</row>
    <row r="8" s="1" customFormat="1" ht="18" customHeight="1" spans="1:238">
      <c r="A8" s="10">
        <v>2</v>
      </c>
      <c r="B8" s="31" t="s">
        <v>15</v>
      </c>
      <c r="C8" s="36">
        <v>514920</v>
      </c>
      <c r="D8" s="17">
        <f>北仑区收!D8+[1]开发区收!D8</f>
        <v>433900</v>
      </c>
      <c r="E8" s="18">
        <f t="shared" si="1"/>
        <v>-15.7344830264896</v>
      </c>
      <c r="F8" s="17">
        <f t="shared" si="0"/>
        <v>-81020</v>
      </c>
      <c r="G8" s="4"/>
      <c r="H8" s="4"/>
      <c r="I8" s="4">
        <v>466615</v>
      </c>
      <c r="J8" s="4">
        <v>466615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</row>
    <row r="9" s="1" customFormat="1" ht="18" customHeight="1" spans="1:238">
      <c r="A9" s="10">
        <v>3</v>
      </c>
      <c r="B9" s="31" t="s">
        <v>16</v>
      </c>
      <c r="C9" s="36">
        <v>205320</v>
      </c>
      <c r="D9" s="17">
        <f>北仑区收!D9+[1]开发区收!D9</f>
        <v>247700</v>
      </c>
      <c r="E9" s="18">
        <f t="shared" si="1"/>
        <v>20.6409507110851</v>
      </c>
      <c r="F9" s="17">
        <f t="shared" si="0"/>
        <v>42380</v>
      </c>
      <c r="G9" s="4"/>
      <c r="H9" s="4"/>
      <c r="I9" s="4">
        <v>207202</v>
      </c>
      <c r="J9" s="4">
        <v>207202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</row>
    <row r="10" s="1" customFormat="1" ht="18" customHeight="1" spans="1:238">
      <c r="A10" s="10">
        <v>4</v>
      </c>
      <c r="B10" s="31" t="s">
        <v>17</v>
      </c>
      <c r="C10" s="36">
        <v>113600</v>
      </c>
      <c r="D10" s="17">
        <f>北仑区收!D10+[1]开发区收!D10</f>
        <v>102424</v>
      </c>
      <c r="E10" s="18">
        <f t="shared" si="1"/>
        <v>-9.83802816901408</v>
      </c>
      <c r="F10" s="17">
        <f t="shared" si="0"/>
        <v>-11176</v>
      </c>
      <c r="G10" s="4"/>
      <c r="H10" s="4"/>
      <c r="I10" s="4">
        <v>122034</v>
      </c>
      <c r="J10" s="4">
        <v>122034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</row>
    <row r="11" s="1" customFormat="1" ht="18" customHeight="1" spans="1:238">
      <c r="A11" s="10">
        <v>5</v>
      </c>
      <c r="B11" s="31" t="s">
        <v>18</v>
      </c>
      <c r="C11" s="36">
        <v>89300</v>
      </c>
      <c r="D11" s="17">
        <f>北仑区收!D11+[1]开发区收!D11</f>
        <v>59700</v>
      </c>
      <c r="E11" s="18">
        <f t="shared" si="1"/>
        <v>-33.1466965285554</v>
      </c>
      <c r="F11" s="17">
        <f t="shared" si="0"/>
        <v>-29600</v>
      </c>
      <c r="G11" s="4"/>
      <c r="H11" s="4"/>
      <c r="I11" s="4">
        <v>101437</v>
      </c>
      <c r="J11" s="4">
        <v>101437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</row>
    <row r="12" s="1" customFormat="1" ht="18" customHeight="1" spans="1:238">
      <c r="A12" s="10">
        <v>6</v>
      </c>
      <c r="B12" s="31" t="s">
        <v>19</v>
      </c>
      <c r="C12" s="36">
        <v>133220</v>
      </c>
      <c r="D12" s="17">
        <f>北仑区收!D12+[1]开发区收!D12</f>
        <v>193300</v>
      </c>
      <c r="E12" s="18">
        <f t="shared" si="1"/>
        <v>45.098333583546</v>
      </c>
      <c r="F12" s="17">
        <f t="shared" si="0"/>
        <v>60080</v>
      </c>
      <c r="G12" s="4"/>
      <c r="H12" s="4"/>
      <c r="I12" s="4">
        <v>117837</v>
      </c>
      <c r="J12" s="4">
        <v>117837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</row>
    <row r="13" s="1" customFormat="1" ht="18" customHeight="1" spans="1:238">
      <c r="A13" s="10" t="s">
        <v>20</v>
      </c>
      <c r="B13" s="31" t="s">
        <v>21</v>
      </c>
      <c r="C13" s="17">
        <v>148510</v>
      </c>
      <c r="D13" s="17">
        <f>北仑区收!D13+[1]开发区收!D13</f>
        <v>158500</v>
      </c>
      <c r="E13" s="18">
        <f t="shared" si="1"/>
        <v>6.72681974277827</v>
      </c>
      <c r="F13" s="17">
        <f t="shared" si="0"/>
        <v>9990</v>
      </c>
      <c r="G13" s="4"/>
      <c r="H13" s="4"/>
      <c r="I13" s="4">
        <v>169391</v>
      </c>
      <c r="J13" s="4">
        <v>200752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</row>
    <row r="14" s="1" customFormat="1" ht="18" customHeight="1" spans="1:238">
      <c r="A14" s="10">
        <v>1</v>
      </c>
      <c r="B14" s="31" t="s">
        <v>22</v>
      </c>
      <c r="C14" s="17">
        <v>85810</v>
      </c>
      <c r="D14" s="17">
        <f>北仑区收!D14+[1]开发区收!D14</f>
        <v>85700</v>
      </c>
      <c r="E14" s="18">
        <f t="shared" si="1"/>
        <v>-0.128190187623822</v>
      </c>
      <c r="F14" s="17">
        <f t="shared" si="0"/>
        <v>-110</v>
      </c>
      <c r="G14" s="4"/>
      <c r="H14" s="4"/>
      <c r="I14" s="4">
        <v>94108</v>
      </c>
      <c r="J14" s="4">
        <v>125469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</row>
    <row r="15" s="1" customFormat="1" ht="18" customHeight="1" spans="1:238">
      <c r="A15" s="10"/>
      <c r="B15" s="31" t="s">
        <v>23</v>
      </c>
      <c r="C15" s="36">
        <v>43786</v>
      </c>
      <c r="D15" s="17">
        <f>北仑区收!D15+[1]开发区收!D15</f>
        <v>45600</v>
      </c>
      <c r="E15" s="18">
        <f t="shared" si="1"/>
        <v>4.14287671858584</v>
      </c>
      <c r="F15" s="17">
        <f t="shared" si="0"/>
        <v>1814</v>
      </c>
      <c r="G15" s="4"/>
      <c r="H15" s="4"/>
      <c r="I15" s="4">
        <v>48807</v>
      </c>
      <c r="J15" s="4">
        <v>48807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</row>
    <row r="16" s="1" customFormat="1" ht="18" customHeight="1" spans="1:238">
      <c r="A16" s="10"/>
      <c r="B16" s="31" t="s">
        <v>24</v>
      </c>
      <c r="C16" s="36">
        <v>42024</v>
      </c>
      <c r="D16" s="17">
        <f>北仑区收!D16+[1]开发区收!D16</f>
        <v>40100</v>
      </c>
      <c r="E16" s="18">
        <f t="shared" si="1"/>
        <v>-4.57833618884447</v>
      </c>
      <c r="F16" s="17">
        <f t="shared" si="0"/>
        <v>-1924</v>
      </c>
      <c r="G16" s="4"/>
      <c r="H16" s="4"/>
      <c r="I16" s="4">
        <v>45301</v>
      </c>
      <c r="J16" s="4">
        <v>76662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</row>
    <row r="17" s="1" customFormat="1" ht="18" customHeight="1" spans="1:238">
      <c r="A17" s="10">
        <v>2</v>
      </c>
      <c r="B17" s="31" t="s">
        <v>25</v>
      </c>
      <c r="C17" s="36">
        <v>4250</v>
      </c>
      <c r="D17" s="17">
        <f>北仑区收!D17+[1]开发区收!D17</f>
        <v>28000</v>
      </c>
      <c r="E17" s="18">
        <f t="shared" si="1"/>
        <v>558.823529411765</v>
      </c>
      <c r="F17" s="17">
        <f t="shared" si="0"/>
        <v>23750</v>
      </c>
      <c r="G17" s="4"/>
      <c r="H17" s="4"/>
      <c r="I17" s="4">
        <v>4200</v>
      </c>
      <c r="J17" s="4">
        <v>4200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</row>
    <row r="18" s="1" customFormat="1" ht="18" customHeight="1" spans="1:238">
      <c r="A18" s="10">
        <v>3</v>
      </c>
      <c r="B18" s="31" t="s">
        <v>26</v>
      </c>
      <c r="C18" s="36">
        <v>23010</v>
      </c>
      <c r="D18" s="17">
        <f>北仑区收!D18+[1]开发区收!D18</f>
        <v>15000</v>
      </c>
      <c r="E18" s="18">
        <f t="shared" si="1"/>
        <v>-34.8109517601043</v>
      </c>
      <c r="F18" s="17">
        <f t="shared" si="0"/>
        <v>-8010</v>
      </c>
      <c r="G18" s="4"/>
      <c r="H18" s="4"/>
      <c r="I18" s="4">
        <v>15428</v>
      </c>
      <c r="J18" s="4">
        <v>15428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</row>
    <row r="19" s="1" customFormat="1" ht="18" customHeight="1" spans="1:238">
      <c r="A19" s="10">
        <v>4</v>
      </c>
      <c r="B19" s="31" t="s">
        <v>27</v>
      </c>
      <c r="C19" s="36">
        <v>-10000</v>
      </c>
      <c r="D19" s="17">
        <f>北仑区收!D19+[1]开发区收!D19</f>
        <v>-10000</v>
      </c>
      <c r="E19" s="18"/>
      <c r="F19" s="17"/>
      <c r="G19" s="4"/>
      <c r="H19" s="4"/>
      <c r="I19" s="4">
        <v>0</v>
      </c>
      <c r="J19" s="4">
        <v>0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</row>
    <row r="20" s="1" customFormat="1" ht="18" customHeight="1" spans="1:238">
      <c r="A20" s="10">
        <v>5</v>
      </c>
      <c r="B20" s="31" t="s">
        <v>28</v>
      </c>
      <c r="C20" s="36">
        <v>37550</v>
      </c>
      <c r="D20" s="17">
        <f>北仑区收!D20+[1]开发区收!D20</f>
        <v>30500</v>
      </c>
      <c r="E20" s="18">
        <f t="shared" si="1"/>
        <v>-18.7749667110519</v>
      </c>
      <c r="F20" s="17">
        <f t="shared" si="0"/>
        <v>-7050</v>
      </c>
      <c r="G20" s="4"/>
      <c r="H20" s="4"/>
      <c r="I20" s="4">
        <v>32227</v>
      </c>
      <c r="J20" s="4">
        <v>32227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</row>
    <row r="21" s="1" customFormat="1" ht="18" customHeight="1" spans="1:238">
      <c r="A21" s="10">
        <v>6</v>
      </c>
      <c r="B21" s="31" t="s">
        <v>29</v>
      </c>
      <c r="C21" s="36">
        <v>4890</v>
      </c>
      <c r="D21" s="17">
        <f>北仑区收!D21+[1]开发区收!D21</f>
        <v>4900</v>
      </c>
      <c r="E21" s="18">
        <f t="shared" si="1"/>
        <v>0.204498977505119</v>
      </c>
      <c r="F21" s="17">
        <f t="shared" si="0"/>
        <v>10</v>
      </c>
      <c r="G21" s="4"/>
      <c r="H21" s="4"/>
      <c r="I21" s="4">
        <v>5138</v>
      </c>
      <c r="J21" s="4">
        <v>5138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</row>
    <row r="22" s="1" customFormat="1" ht="18" customHeight="1" spans="1:238">
      <c r="A22" s="10">
        <v>7</v>
      </c>
      <c r="B22" s="31" t="s">
        <v>30</v>
      </c>
      <c r="C22" s="17">
        <v>3000</v>
      </c>
      <c r="D22" s="17">
        <f>北仑区收!D22+[1]开发区收!D22</f>
        <v>4400</v>
      </c>
      <c r="E22" s="18">
        <f t="shared" si="1"/>
        <v>46.6666666666667</v>
      </c>
      <c r="F22" s="17">
        <f t="shared" si="0"/>
        <v>1400</v>
      </c>
      <c r="G22" s="33"/>
      <c r="H22" s="4"/>
      <c r="I22" s="4">
        <v>18290</v>
      </c>
      <c r="J22" s="4">
        <v>18290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</row>
    <row r="23" s="1" customFormat="1" ht="18" customHeight="1" spans="1:238">
      <c r="A23" s="10"/>
      <c r="B23" s="37" t="s">
        <v>31</v>
      </c>
      <c r="C23" s="17">
        <v>2050000</v>
      </c>
      <c r="D23" s="17">
        <f>北仑区收!D23+[1]开发区收!D23</f>
        <v>1993224</v>
      </c>
      <c r="E23" s="18">
        <f t="shared" si="1"/>
        <v>-2.76956097560975</v>
      </c>
      <c r="F23" s="17">
        <f t="shared" si="0"/>
        <v>-56776</v>
      </c>
      <c r="G23" s="33">
        <f>D23/I23-1</f>
        <v>0.0354195237501558</v>
      </c>
      <c r="I23" s="4">
        <v>1925040</v>
      </c>
      <c r="J23" s="4">
        <v>1956401</v>
      </c>
      <c r="K23" s="33">
        <f>D23/J23-1</f>
        <v>0.0188218059590033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</row>
    <row r="24" s="1" customFormat="1" ht="18" customHeight="1" spans="1:238">
      <c r="A24" s="10" t="s">
        <v>32</v>
      </c>
      <c r="B24" s="31" t="s">
        <v>33</v>
      </c>
      <c r="C24" s="17">
        <v>450865.1149</v>
      </c>
      <c r="D24" s="17">
        <f>北仑区收!D24+[1]开发区收!D24</f>
        <v>658181</v>
      </c>
      <c r="E24" s="18">
        <f t="shared" si="1"/>
        <v>45.9817977148181</v>
      </c>
      <c r="F24" s="17">
        <f t="shared" si="0"/>
        <v>207315.8851</v>
      </c>
      <c r="G24" s="4">
        <f>D23-796224</f>
        <v>1197000</v>
      </c>
      <c r="H24" s="4"/>
      <c r="I24" s="4">
        <v>822314.1149</v>
      </c>
      <c r="J24" s="4">
        <v>790953.1149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</row>
    <row r="25" s="1" customFormat="1" ht="18" customHeight="1" spans="1:238">
      <c r="A25" s="10">
        <v>1</v>
      </c>
      <c r="B25" s="38" t="s">
        <v>34</v>
      </c>
      <c r="C25" s="17">
        <v>-3055</v>
      </c>
      <c r="D25" s="17">
        <f>北仑区收!D25+[1]开发区收!D25</f>
        <v>-3055</v>
      </c>
      <c r="E25" s="18">
        <f t="shared" ref="E25:E31" si="2">IF(C25=0,"",(D25/C25-1)*100)</f>
        <v>0</v>
      </c>
      <c r="F25" s="17">
        <f t="shared" ref="F25:F32" si="3">D25-C25</f>
        <v>0</v>
      </c>
      <c r="G25" s="4"/>
      <c r="H25" s="4"/>
      <c r="I25" s="4">
        <v>-3055</v>
      </c>
      <c r="J25" s="4">
        <v>-3055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</row>
    <row r="26" s="1" customFormat="1" ht="18" customHeight="1" spans="1:238">
      <c r="A26" s="10">
        <v>2</v>
      </c>
      <c r="B26" s="38" t="s">
        <v>35</v>
      </c>
      <c r="C26" s="17">
        <v>70200</v>
      </c>
      <c r="D26" s="17">
        <f>北仑区收!D26+[1]开发区收!D26</f>
        <v>130200</v>
      </c>
      <c r="E26" s="18">
        <f t="shared" si="2"/>
        <v>85.4700854700855</v>
      </c>
      <c r="F26" s="17">
        <f t="shared" si="3"/>
        <v>60000</v>
      </c>
      <c r="G26" s="4"/>
      <c r="H26" s="4"/>
      <c r="I26" s="4">
        <v>359617.1149</v>
      </c>
      <c r="J26" s="4">
        <v>359617.1149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</row>
    <row r="27" s="1" customFormat="1" ht="18" customHeight="1" spans="1:238">
      <c r="A27" s="10"/>
      <c r="B27" s="38" t="s">
        <v>36</v>
      </c>
      <c r="C27" s="17">
        <v>70200</v>
      </c>
      <c r="D27" s="17">
        <f>北仑区收!D27+[1]开发区收!D27</f>
        <v>130200</v>
      </c>
      <c r="E27" s="18">
        <f t="shared" si="2"/>
        <v>85.4700854700855</v>
      </c>
      <c r="F27" s="17">
        <f t="shared" si="3"/>
        <v>60000</v>
      </c>
      <c r="G27" s="4"/>
      <c r="H27" s="4"/>
      <c r="I27" s="4">
        <v>109832</v>
      </c>
      <c r="J27" s="4">
        <v>109832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</row>
    <row r="28" s="1" customFormat="1" ht="18" customHeight="1" spans="1:238">
      <c r="A28" s="10">
        <v>3</v>
      </c>
      <c r="B28" s="38" t="s">
        <v>37</v>
      </c>
      <c r="C28" s="17">
        <v>60000</v>
      </c>
      <c r="D28" s="17">
        <f>北仑区收!D28+[1]开发区收!D28</f>
        <v>60000</v>
      </c>
      <c r="E28" s="18">
        <f t="shared" si="2"/>
        <v>0</v>
      </c>
      <c r="F28" s="17">
        <f t="shared" si="3"/>
        <v>0</v>
      </c>
      <c r="G28" s="4"/>
      <c r="H28" s="4"/>
      <c r="I28" s="4">
        <v>101361</v>
      </c>
      <c r="J28" s="4">
        <v>70000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</row>
    <row r="29" s="1" customFormat="1" ht="18" customHeight="1" spans="1:238">
      <c r="A29" s="10">
        <v>4</v>
      </c>
      <c r="B29" s="38" t="s">
        <v>38</v>
      </c>
      <c r="C29" s="17">
        <v>90000</v>
      </c>
      <c r="D29" s="17">
        <f>北仑区收!D29+[1]开发区收!D29</f>
        <v>229787</v>
      </c>
      <c r="E29" s="18">
        <f t="shared" si="2"/>
        <v>155.318888888889</v>
      </c>
      <c r="F29" s="17">
        <f t="shared" si="3"/>
        <v>139787</v>
      </c>
      <c r="G29" s="4"/>
      <c r="H29" s="4"/>
      <c r="I29" s="4">
        <v>215422</v>
      </c>
      <c r="J29" s="4">
        <v>215422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</row>
    <row r="30" s="1" customFormat="1" ht="18" customHeight="1" spans="1:238">
      <c r="A30" s="10">
        <v>5</v>
      </c>
      <c r="B30" s="38" t="s">
        <v>39</v>
      </c>
      <c r="C30" s="17">
        <v>97820.1148999999</v>
      </c>
      <c r="D30" s="17">
        <f>北仑区收!D30+[1]开发区收!D30</f>
        <v>105349</v>
      </c>
      <c r="E30" s="18">
        <f t="shared" si="2"/>
        <v>7.69666352129803</v>
      </c>
      <c r="F30" s="17">
        <f t="shared" si="3"/>
        <v>7528.8851000001</v>
      </c>
      <c r="G30" s="4"/>
      <c r="H30" s="4"/>
      <c r="I30" s="4">
        <v>73116</v>
      </c>
      <c r="J30" s="4">
        <v>73116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</row>
    <row r="31" s="1" customFormat="1" ht="18" customHeight="1" spans="1:238">
      <c r="A31" s="10">
        <v>6</v>
      </c>
      <c r="B31" s="38" t="s">
        <v>40</v>
      </c>
      <c r="C31" s="17">
        <v>135900</v>
      </c>
      <c r="D31" s="17">
        <f>北仑区收!D31+[1]开发区收!D31</f>
        <v>135900</v>
      </c>
      <c r="E31" s="18">
        <f t="shared" si="2"/>
        <v>0</v>
      </c>
      <c r="F31" s="17">
        <f t="shared" si="3"/>
        <v>0</v>
      </c>
      <c r="G31" s="4"/>
      <c r="H31" s="4"/>
      <c r="I31" s="4">
        <v>75853</v>
      </c>
      <c r="J31" s="4">
        <v>75853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</row>
    <row r="32" s="1" customFormat="1" ht="18" customHeight="1" spans="1:238">
      <c r="A32" s="10"/>
      <c r="B32" s="37" t="s">
        <v>41</v>
      </c>
      <c r="C32" s="22">
        <v>2500865.1149</v>
      </c>
      <c r="D32" s="17">
        <f>北仑区收!D32+[1]开发区收!D32</f>
        <v>2651405</v>
      </c>
      <c r="E32" s="18">
        <f t="shared" si="1"/>
        <v>6.01951237606109</v>
      </c>
      <c r="F32" s="17">
        <f t="shared" si="3"/>
        <v>150539.8851</v>
      </c>
      <c r="G32" s="4"/>
      <c r="H32" s="4"/>
      <c r="I32" s="4">
        <v>2747354.1149</v>
      </c>
      <c r="J32" s="4">
        <v>2747354.1149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</row>
    <row r="33" s="1" customFormat="1" ht="18" hidden="1" customHeight="1" spans="1:238">
      <c r="A33" s="34"/>
      <c r="B33" s="34"/>
      <c r="C33" s="34"/>
      <c r="D33" s="34"/>
      <c r="E33" s="34"/>
      <c r="F33" s="3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</row>
    <row r="34" s="34" customFormat="1" ht="16.5" hidden="1" customHeight="1" spans="1:6">
      <c r="A34" s="10"/>
      <c r="B34" s="37" t="s">
        <v>42</v>
      </c>
      <c r="C34" s="17"/>
      <c r="D34" s="17"/>
      <c r="E34" s="17"/>
      <c r="F34" s="40"/>
    </row>
    <row r="35" s="1" customFormat="1" ht="18" hidden="1" customHeight="1" spans="1:238">
      <c r="A35" s="10"/>
      <c r="B35" s="37" t="s">
        <v>43</v>
      </c>
      <c r="C35" s="17"/>
      <c r="D35" s="22"/>
      <c r="E35" s="22"/>
      <c r="F35" s="40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</row>
    <row r="36" hidden="1" spans="4:4">
      <c r="D36" s="2">
        <f>D32-881000</f>
        <v>1770405</v>
      </c>
    </row>
    <row r="37" hidden="1"/>
    <row r="38" hidden="1" spans="3:4">
      <c r="C38" s="4">
        <f>C23-全区支!C32+C29+C25+C28</f>
        <v>1793999.94</v>
      </c>
      <c r="D38" s="4">
        <f>D23-全区支!D32+D29+D25+D28</f>
        <v>1889010.769155</v>
      </c>
    </row>
    <row r="39" hidden="1"/>
    <row r="40" hidden="1"/>
  </sheetData>
  <mergeCells count="1">
    <mergeCell ref="A2:F2"/>
  </mergeCells>
  <pageMargins left="0.709027777777778" right="0.709027777777778" top="0.75" bottom="0.75" header="0.309027777777778" footer="0.309027777777778"/>
  <pageSetup paperSize="9" scale="79" orientation="portrait" horizontalDpi="600" verticalDpi="600"/>
  <headerFooter alignWithMargins="0" scaleWithDoc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A39"/>
  <sheetViews>
    <sheetView tabSelected="1" zoomScale="85" zoomScaleNormal="85" topLeftCell="A2" workbookViewId="0">
      <selection activeCell="C15" sqref="C15"/>
    </sheetView>
  </sheetViews>
  <sheetFormatPr defaultColWidth="9" defaultRowHeight="14.25"/>
  <cols>
    <col min="1" max="1" width="9.625" style="3" customWidth="1"/>
    <col min="2" max="2" width="28.625" style="4" customWidth="1"/>
    <col min="3" max="3" width="15.625" style="4" customWidth="1"/>
    <col min="4" max="4" width="13" style="2" customWidth="1"/>
    <col min="5" max="5" width="13" style="4" customWidth="1"/>
    <col min="6" max="6" width="14.75" style="4" customWidth="1"/>
    <col min="7" max="7" width="11.6083333333333" style="4" hidden="1" customWidth="1"/>
    <col min="8" max="8" width="10" style="4" hidden="1" customWidth="1"/>
    <col min="9" max="10" width="12.625" style="4" hidden="1" customWidth="1"/>
    <col min="11" max="11" width="10.375" style="4" hidden="1" customWidth="1"/>
    <col min="12" max="12" width="9" hidden="1" customWidth="1"/>
    <col min="13" max="14" width="12.625" style="4" hidden="1" customWidth="1"/>
    <col min="15" max="245" width="9" style="4"/>
    <col min="246" max="246" width="9" style="1"/>
    <col min="247" max="256" width="9" style="4"/>
  </cols>
  <sheetData>
    <row r="1" s="1" customFormat="1" ht="24.95" customHeight="1" spans="1:235">
      <c r="A1" s="3"/>
      <c r="B1" s="4"/>
      <c r="C1" s="4"/>
      <c r="D1" s="2"/>
      <c r="E1" s="4"/>
      <c r="F1" s="41" t="s">
        <v>44</v>
      </c>
      <c r="G1" s="4"/>
      <c r="H1" s="4"/>
      <c r="I1" s="4"/>
      <c r="J1" s="4"/>
      <c r="K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</row>
    <row r="2" s="1" customFormat="1" ht="24.95" customHeight="1" spans="1:235">
      <c r="A2" s="6" t="s">
        <v>45</v>
      </c>
      <c r="B2" s="6"/>
      <c r="C2" s="6"/>
      <c r="D2" s="6"/>
      <c r="E2" s="6"/>
      <c r="F2" s="6"/>
      <c r="G2" s="4"/>
      <c r="H2" s="4"/>
      <c r="I2" s="4"/>
      <c r="J2" s="4"/>
      <c r="K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</row>
    <row r="3" s="1" customFormat="1" ht="24.95" customHeight="1" spans="1:235">
      <c r="A3" s="3"/>
      <c r="B3" s="4"/>
      <c r="C3" s="4"/>
      <c r="D3" s="2"/>
      <c r="E3" s="4"/>
      <c r="F3" s="8" t="s">
        <v>2</v>
      </c>
      <c r="G3" s="4"/>
      <c r="H3" s="4"/>
      <c r="I3" s="4"/>
      <c r="J3" s="4"/>
      <c r="K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</row>
    <row r="4" s="1" customFormat="1" ht="46.5" customHeight="1" spans="1:235">
      <c r="A4" s="10" t="s">
        <v>3</v>
      </c>
      <c r="B4" s="10" t="s">
        <v>46</v>
      </c>
      <c r="C4" s="10" t="s">
        <v>5</v>
      </c>
      <c r="D4" s="10" t="s">
        <v>6</v>
      </c>
      <c r="E4" s="26" t="s">
        <v>7</v>
      </c>
      <c r="F4" s="27" t="s">
        <v>8</v>
      </c>
      <c r="G4" s="4"/>
      <c r="H4" s="4"/>
      <c r="I4" s="42" t="s">
        <v>47</v>
      </c>
      <c r="J4" s="42" t="s">
        <v>48</v>
      </c>
      <c r="K4" s="4" t="s">
        <v>49</v>
      </c>
      <c r="M4" s="4" t="s">
        <v>9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</row>
    <row r="5" s="2" customFormat="1" ht="18" customHeight="1" spans="1:14">
      <c r="A5" s="14" t="s">
        <v>11</v>
      </c>
      <c r="B5" s="15" t="s">
        <v>50</v>
      </c>
      <c r="C5" s="17">
        <v>166114.57</v>
      </c>
      <c r="D5" s="28">
        <f>北仑区支!D5+[1]开发区支!D5</f>
        <v>160074.9115</v>
      </c>
      <c r="E5" s="18">
        <f>IF(C5=0,"",(D5/C5-1)*100)</f>
        <v>-3.6358391079121</v>
      </c>
      <c r="F5" s="17">
        <f t="shared" ref="F5:F18" si="0">D5-C5</f>
        <v>-6039.65850000002</v>
      </c>
      <c r="G5" s="2" t="s">
        <v>51</v>
      </c>
      <c r="I5" s="43">
        <f>北仑区支!D5</f>
        <v>68155.69</v>
      </c>
      <c r="J5" s="43">
        <f>[1]开发区支!D5</f>
        <v>91919.2215</v>
      </c>
      <c r="K5" s="30">
        <f>[1]梅山支!D5</f>
        <v>38334</v>
      </c>
      <c r="M5" s="2">
        <v>143818</v>
      </c>
      <c r="N5" s="33">
        <f>D5/M5-1</f>
        <v>0.113038086331335</v>
      </c>
    </row>
    <row r="6" s="2" customFormat="1" ht="18" customHeight="1" spans="1:14">
      <c r="A6" s="14" t="s">
        <v>20</v>
      </c>
      <c r="B6" s="15" t="s">
        <v>52</v>
      </c>
      <c r="C6" s="17">
        <v>944.64</v>
      </c>
      <c r="D6" s="28">
        <f>北仑区支!D6+[1]开发区支!D6</f>
        <v>944.64</v>
      </c>
      <c r="E6" s="18">
        <f t="shared" ref="E6:E38" si="1">IF(C6=0,"",(D6/C6-1)*100)</f>
        <v>0</v>
      </c>
      <c r="F6" s="17">
        <f t="shared" si="0"/>
        <v>0</v>
      </c>
      <c r="I6" s="43">
        <f>北仑区支!D6</f>
        <v>666.81</v>
      </c>
      <c r="J6" s="43">
        <f>[1]开发区支!D6</f>
        <v>277.83</v>
      </c>
      <c r="K6" s="30">
        <f>[1]梅山支!D6</f>
        <v>0</v>
      </c>
      <c r="M6" s="2">
        <v>1086</v>
      </c>
      <c r="N6" s="33">
        <f t="shared" ref="N6:N38" si="2">D6/M6-1</f>
        <v>-0.130165745856354</v>
      </c>
    </row>
    <row r="7" s="2" customFormat="1" ht="18" customHeight="1" spans="1:14">
      <c r="A7" s="14" t="s">
        <v>32</v>
      </c>
      <c r="B7" s="15" t="s">
        <v>53</v>
      </c>
      <c r="C7" s="17">
        <v>66685.92</v>
      </c>
      <c r="D7" s="28">
        <f>北仑区支!D7+[1]开发区支!D7</f>
        <v>67524.85915</v>
      </c>
      <c r="E7" s="18">
        <f t="shared" si="1"/>
        <v>1.25804540148806</v>
      </c>
      <c r="F7" s="17">
        <f t="shared" si="0"/>
        <v>838.939150000006</v>
      </c>
      <c r="I7" s="43">
        <f>北仑区支!D7</f>
        <v>51097.68915</v>
      </c>
      <c r="J7" s="43">
        <f>[1]开发区支!D7</f>
        <v>16427.17</v>
      </c>
      <c r="K7" s="30">
        <f>[1]梅山支!D7</f>
        <v>1151</v>
      </c>
      <c r="M7" s="2">
        <v>68223</v>
      </c>
      <c r="N7" s="33">
        <f t="shared" si="2"/>
        <v>-0.0102332182694985</v>
      </c>
    </row>
    <row r="8" s="2" customFormat="1" ht="18" customHeight="1" spans="1:14">
      <c r="A8" s="14" t="s">
        <v>54</v>
      </c>
      <c r="B8" s="15" t="s">
        <v>55</v>
      </c>
      <c r="C8" s="17">
        <v>175005.43</v>
      </c>
      <c r="D8" s="28">
        <f>北仑区支!D8+[1]开发区支!D8</f>
        <v>199069.43</v>
      </c>
      <c r="E8" s="18">
        <f t="shared" si="1"/>
        <v>13.7504304866426</v>
      </c>
      <c r="F8" s="17">
        <f t="shared" si="0"/>
        <v>24064</v>
      </c>
      <c r="G8" s="2" t="s">
        <v>56</v>
      </c>
      <c r="I8" s="43">
        <f>北仑区支!D8</f>
        <v>171549.43</v>
      </c>
      <c r="J8" s="43">
        <f>[1]开发区支!D8</f>
        <v>27520</v>
      </c>
      <c r="K8" s="30">
        <f>[1]梅山支!D8</f>
        <v>17520</v>
      </c>
      <c r="M8" s="2">
        <v>200813</v>
      </c>
      <c r="N8" s="33">
        <f t="shared" si="2"/>
        <v>-0.00868255541224927</v>
      </c>
    </row>
    <row r="9" s="2" customFormat="1" ht="18" customHeight="1" spans="1:14">
      <c r="A9" s="14" t="s">
        <v>57</v>
      </c>
      <c r="B9" s="15" t="s">
        <v>58</v>
      </c>
      <c r="C9" s="17">
        <v>89497.77</v>
      </c>
      <c r="D9" s="28">
        <f>北仑区支!D9+[1]开发区支!D9</f>
        <v>88604.77</v>
      </c>
      <c r="E9" s="18">
        <f t="shared" si="1"/>
        <v>-0.997790224270412</v>
      </c>
      <c r="F9" s="17">
        <f t="shared" si="0"/>
        <v>-893.000000000015</v>
      </c>
      <c r="G9" s="2" t="s">
        <v>59</v>
      </c>
      <c r="I9" s="43">
        <f>北仑区支!D9</f>
        <v>33234.89</v>
      </c>
      <c r="J9" s="43">
        <f>[1]开发区支!D9</f>
        <v>55369.88</v>
      </c>
      <c r="K9" s="30">
        <f>[1]梅山支!D9</f>
        <v>15662</v>
      </c>
      <c r="M9" s="2">
        <v>74969</v>
      </c>
      <c r="N9" s="33">
        <f t="shared" si="2"/>
        <v>0.18188544598434</v>
      </c>
    </row>
    <row r="10" s="2" customFormat="1" ht="18" customHeight="1" spans="1:14">
      <c r="A10" s="14" t="s">
        <v>60</v>
      </c>
      <c r="B10" s="15" t="s">
        <v>61</v>
      </c>
      <c r="C10" s="17">
        <v>21930.56</v>
      </c>
      <c r="D10" s="28">
        <f>北仑区支!D10+[1]开发区支!D10</f>
        <v>22332.388105</v>
      </c>
      <c r="E10" s="18">
        <f t="shared" si="1"/>
        <v>1.83227471163525</v>
      </c>
      <c r="F10" s="17">
        <f t="shared" si="0"/>
        <v>401.828104999997</v>
      </c>
      <c r="I10" s="43">
        <f>北仑区支!D10</f>
        <v>11827.958105</v>
      </c>
      <c r="J10" s="43">
        <f>[1]开发区支!D10</f>
        <v>10504.43</v>
      </c>
      <c r="K10" s="30">
        <f>[1]梅山支!D10</f>
        <v>4293</v>
      </c>
      <c r="M10" s="2">
        <v>21239</v>
      </c>
      <c r="N10" s="33">
        <f t="shared" si="2"/>
        <v>0.0514802064598143</v>
      </c>
    </row>
    <row r="11" s="2" customFormat="1" ht="18" customHeight="1" spans="1:14">
      <c r="A11" s="14" t="s">
        <v>62</v>
      </c>
      <c r="B11" s="15" t="s">
        <v>63</v>
      </c>
      <c r="C11" s="17">
        <v>126202.48</v>
      </c>
      <c r="D11" s="28">
        <f>北仑区支!D11+[1]开发区支!D11</f>
        <v>116928.6391</v>
      </c>
      <c r="E11" s="18">
        <f t="shared" si="1"/>
        <v>-7.34838245650957</v>
      </c>
      <c r="F11" s="17">
        <f t="shared" si="0"/>
        <v>-9273.8409</v>
      </c>
      <c r="G11" s="2" t="s">
        <v>64</v>
      </c>
      <c r="I11" s="43">
        <f>北仑区支!D11</f>
        <v>82313.5191</v>
      </c>
      <c r="J11" s="43">
        <f>[1]开发区支!D11</f>
        <v>34615.12</v>
      </c>
      <c r="K11" s="30">
        <f>[1]梅山支!D11</f>
        <v>1309</v>
      </c>
      <c r="M11" s="2">
        <v>117815</v>
      </c>
      <c r="N11" s="33">
        <f t="shared" si="2"/>
        <v>-0.00752332809913847</v>
      </c>
    </row>
    <row r="12" s="2" customFormat="1" ht="18" customHeight="1" spans="1:14">
      <c r="A12" s="14" t="s">
        <v>65</v>
      </c>
      <c r="B12" s="15" t="s">
        <v>66</v>
      </c>
      <c r="C12" s="17">
        <v>83721.25</v>
      </c>
      <c r="D12" s="28">
        <f>北仑区支!D12+[1]开发区支!D12</f>
        <v>88806.75</v>
      </c>
      <c r="E12" s="18">
        <f t="shared" si="1"/>
        <v>6.07432402167909</v>
      </c>
      <c r="F12" s="17">
        <f t="shared" si="0"/>
        <v>5085.5</v>
      </c>
      <c r="I12" s="43">
        <f>北仑区支!D12</f>
        <v>49338.83</v>
      </c>
      <c r="J12" s="43">
        <f>[1]开发区支!D12</f>
        <v>39467.92</v>
      </c>
      <c r="K12" s="30">
        <f>[1]梅山支!D12</f>
        <v>371</v>
      </c>
      <c r="M12" s="2">
        <v>87065</v>
      </c>
      <c r="N12" s="33">
        <f t="shared" si="2"/>
        <v>0.0200051685522311</v>
      </c>
    </row>
    <row r="13" s="2" customFormat="1" ht="18" customHeight="1" spans="1:14">
      <c r="A13" s="14" t="s">
        <v>67</v>
      </c>
      <c r="B13" s="15" t="s">
        <v>68</v>
      </c>
      <c r="C13" s="17">
        <v>15032.9</v>
      </c>
      <c r="D13" s="28">
        <f>北仑区支!D13+[1]开发区支!D13</f>
        <v>15032.9</v>
      </c>
      <c r="E13" s="18">
        <f t="shared" si="1"/>
        <v>0</v>
      </c>
      <c r="F13" s="17">
        <f t="shared" si="0"/>
        <v>0</v>
      </c>
      <c r="I13" s="43">
        <f>北仑区支!D13</f>
        <v>9787.99</v>
      </c>
      <c r="J13" s="43">
        <f>[1]开发区支!D13</f>
        <v>5244.91</v>
      </c>
      <c r="K13" s="30">
        <f>[1]梅山支!D13</f>
        <v>0</v>
      </c>
      <c r="M13" s="2">
        <v>13415</v>
      </c>
      <c r="N13" s="33">
        <f t="shared" si="2"/>
        <v>0.120603801714499</v>
      </c>
    </row>
    <row r="14" s="2" customFormat="1" ht="18" customHeight="1" spans="1:14">
      <c r="A14" s="14" t="s">
        <v>69</v>
      </c>
      <c r="B14" s="15" t="s">
        <v>70</v>
      </c>
      <c r="C14" s="17">
        <v>281931.04</v>
      </c>
      <c r="D14" s="28">
        <f>北仑区支!D14+[1]开发区支!D14</f>
        <v>280841.04</v>
      </c>
      <c r="E14" s="18">
        <f t="shared" si="1"/>
        <v>-0.386619366210972</v>
      </c>
      <c r="F14" s="17">
        <f t="shared" si="0"/>
        <v>-1090</v>
      </c>
      <c r="I14" s="43">
        <f>北仑区支!D14</f>
        <v>42096.95</v>
      </c>
      <c r="J14" s="43">
        <f>[1]开发区支!D14</f>
        <v>238744.09</v>
      </c>
      <c r="K14" s="30">
        <f>[1]梅山支!D14</f>
        <v>191898</v>
      </c>
      <c r="M14" s="2">
        <v>749976</v>
      </c>
      <c r="N14" s="33">
        <f t="shared" si="2"/>
        <v>-0.625533297065506</v>
      </c>
    </row>
    <row r="15" s="2" customFormat="1" ht="18" customHeight="1" spans="1:14">
      <c r="A15" s="14" t="s">
        <v>71</v>
      </c>
      <c r="B15" s="15" t="s">
        <v>72</v>
      </c>
      <c r="C15" s="17">
        <v>30357.7</v>
      </c>
      <c r="D15" s="28">
        <f>北仑区支!D15+[1]开发区支!D15</f>
        <v>30753.95</v>
      </c>
      <c r="E15" s="18">
        <f t="shared" si="1"/>
        <v>1.30527016210056</v>
      </c>
      <c r="F15" s="17">
        <f t="shared" si="0"/>
        <v>396.25</v>
      </c>
      <c r="I15" s="43">
        <f>北仑区支!D15</f>
        <v>21290</v>
      </c>
      <c r="J15" s="43">
        <f>[1]开发区支!D15</f>
        <v>9463.95</v>
      </c>
      <c r="K15" s="30">
        <f>[1]梅山支!D15</f>
        <v>1488</v>
      </c>
      <c r="M15" s="2">
        <v>28540</v>
      </c>
      <c r="N15" s="33">
        <f t="shared" si="2"/>
        <v>0.077573580939033</v>
      </c>
    </row>
    <row r="16" s="2" customFormat="1" ht="18" customHeight="1" spans="1:14">
      <c r="A16" s="14" t="s">
        <v>73</v>
      </c>
      <c r="B16" s="15" t="s">
        <v>74</v>
      </c>
      <c r="C16" s="17">
        <v>25337.8</v>
      </c>
      <c r="D16" s="28">
        <f>北仑区支!D16+[1]开发区支!D16</f>
        <v>28337.8</v>
      </c>
      <c r="E16" s="18">
        <f t="shared" si="1"/>
        <v>11.8400176810931</v>
      </c>
      <c r="F16" s="17">
        <f t="shared" si="0"/>
        <v>3000</v>
      </c>
      <c r="I16" s="43">
        <f>北仑区支!D16</f>
        <v>27070.81</v>
      </c>
      <c r="J16" s="43">
        <f>[1]开发区支!D16</f>
        <v>1266.99</v>
      </c>
      <c r="K16" s="30">
        <f>[1]梅山支!D16</f>
        <v>0</v>
      </c>
      <c r="M16" s="2">
        <v>14024</v>
      </c>
      <c r="N16" s="33">
        <f t="shared" si="2"/>
        <v>1.02066457501426</v>
      </c>
    </row>
    <row r="17" s="2" customFormat="1" ht="18" customHeight="1" spans="1:14">
      <c r="A17" s="14" t="s">
        <v>75</v>
      </c>
      <c r="B17" s="21" t="s">
        <v>76</v>
      </c>
      <c r="C17" s="17">
        <v>313441.71</v>
      </c>
      <c r="D17" s="28">
        <f>北仑区支!D17+[1]开发区支!D17</f>
        <v>362552.71</v>
      </c>
      <c r="E17" s="18">
        <f t="shared" si="1"/>
        <v>15.6683040045947</v>
      </c>
      <c r="F17" s="17">
        <f t="shared" si="0"/>
        <v>49111</v>
      </c>
      <c r="G17" s="2" t="s">
        <v>77</v>
      </c>
      <c r="I17" s="43">
        <f>北仑区支!D17</f>
        <v>42911.71</v>
      </c>
      <c r="J17" s="43">
        <f>[1]开发区支!D17</f>
        <v>319641</v>
      </c>
      <c r="K17" s="30">
        <f>[1]梅山支!D17</f>
        <v>290511</v>
      </c>
      <c r="M17" s="2">
        <v>68436</v>
      </c>
      <c r="N17" s="33">
        <f t="shared" si="2"/>
        <v>4.29768995850137</v>
      </c>
    </row>
    <row r="18" s="2" customFormat="1" ht="18" customHeight="1" spans="1:14">
      <c r="A18" s="14" t="s">
        <v>78</v>
      </c>
      <c r="B18" s="21" t="s">
        <v>79</v>
      </c>
      <c r="C18" s="17">
        <v>243825.21</v>
      </c>
      <c r="D18" s="28">
        <f>北仑区支!D18+[1]开发区支!D18</f>
        <v>231541.21</v>
      </c>
      <c r="E18" s="18">
        <f t="shared" si="1"/>
        <v>-5.03803523843986</v>
      </c>
      <c r="F18" s="17">
        <f t="shared" si="0"/>
        <v>-12284</v>
      </c>
      <c r="G18" s="2" t="s">
        <v>80</v>
      </c>
      <c r="I18" s="43">
        <f>北仑区支!D18</f>
        <v>300.72</v>
      </c>
      <c r="J18" s="43">
        <f>[1]开发区支!D18</f>
        <v>231240.49</v>
      </c>
      <c r="K18" s="30">
        <f>[1]梅山支!D18</f>
        <v>217313</v>
      </c>
      <c r="M18" s="2">
        <v>37989</v>
      </c>
      <c r="N18" s="33">
        <f t="shared" si="2"/>
        <v>5.09495406565058</v>
      </c>
    </row>
    <row r="19" s="2" customFormat="1" ht="18" customHeight="1" spans="1:14">
      <c r="A19" s="14" t="s">
        <v>81</v>
      </c>
      <c r="B19" s="21" t="s">
        <v>82</v>
      </c>
      <c r="C19" s="17">
        <v>761.35</v>
      </c>
      <c r="D19" s="28">
        <f>北仑区支!D19+[1]开发区支!D19</f>
        <v>761.35</v>
      </c>
      <c r="E19" s="18">
        <f t="shared" si="1"/>
        <v>0</v>
      </c>
      <c r="F19" s="17">
        <f t="shared" ref="F19:F30" si="3">D19-C19</f>
        <v>0</v>
      </c>
      <c r="I19" s="43">
        <f>北仑区支!D19</f>
        <v>761.35</v>
      </c>
      <c r="J19" s="43">
        <f>[1]开发区支!D19</f>
        <v>0</v>
      </c>
      <c r="K19" s="30">
        <f>[1]梅山支!D19</f>
        <v>0</v>
      </c>
      <c r="M19" s="2">
        <v>412</v>
      </c>
      <c r="N19" s="33">
        <f t="shared" si="2"/>
        <v>0.847936893203884</v>
      </c>
    </row>
    <row r="20" s="2" customFormat="1" ht="18" customHeight="1" spans="1:14">
      <c r="A20" s="14" t="s">
        <v>83</v>
      </c>
      <c r="B20" s="21" t="s">
        <v>84</v>
      </c>
      <c r="C20" s="17">
        <v>4600</v>
      </c>
      <c r="D20" s="28">
        <f>北仑区支!D20+[1]开发区支!D20</f>
        <v>4600</v>
      </c>
      <c r="E20" s="18">
        <f t="shared" si="1"/>
        <v>0</v>
      </c>
      <c r="F20" s="17">
        <f t="shared" si="3"/>
        <v>0</v>
      </c>
      <c r="I20" s="43">
        <f>北仑区支!D20</f>
        <v>1900</v>
      </c>
      <c r="J20" s="43">
        <f>[1]开发区支!D20</f>
        <v>2700</v>
      </c>
      <c r="K20" s="30">
        <f>[1]梅山支!D20</f>
        <v>0</v>
      </c>
      <c r="M20" s="2">
        <v>4100</v>
      </c>
      <c r="N20" s="33">
        <f t="shared" si="2"/>
        <v>0.121951219512195</v>
      </c>
    </row>
    <row r="21" s="2" customFormat="1" ht="18" customHeight="1" spans="1:14">
      <c r="A21" s="14" t="s">
        <v>85</v>
      </c>
      <c r="B21" s="21" t="s">
        <v>86</v>
      </c>
      <c r="C21" s="17">
        <v>13682.25</v>
      </c>
      <c r="D21" s="28">
        <f>北仑区支!D21+[1]开发区支!D21</f>
        <v>13432.25</v>
      </c>
      <c r="E21" s="18">
        <f t="shared" si="1"/>
        <v>-1.82718485629191</v>
      </c>
      <c r="F21" s="17">
        <f t="shared" si="3"/>
        <v>-250</v>
      </c>
      <c r="I21" s="43">
        <f>北仑区支!D21</f>
        <v>2566.85</v>
      </c>
      <c r="J21" s="43">
        <f>[1]开发区支!D21</f>
        <v>10865.4</v>
      </c>
      <c r="K21" s="30">
        <f>[1]梅山支!D21</f>
        <v>2095</v>
      </c>
      <c r="M21" s="2">
        <v>9208</v>
      </c>
      <c r="N21" s="33">
        <f t="shared" si="2"/>
        <v>0.458758688097307</v>
      </c>
    </row>
    <row r="22" s="2" customFormat="1" ht="18" customHeight="1" spans="1:14">
      <c r="A22" s="14" t="s">
        <v>87</v>
      </c>
      <c r="B22" s="21" t="s">
        <v>88</v>
      </c>
      <c r="C22" s="17">
        <v>40031.96</v>
      </c>
      <c r="D22" s="28">
        <f>北仑区支!D22+[1]开发区支!D22</f>
        <v>39873.96</v>
      </c>
      <c r="E22" s="18">
        <f t="shared" si="1"/>
        <v>-0.39468464696707</v>
      </c>
      <c r="F22" s="17">
        <f t="shared" si="3"/>
        <v>-158</v>
      </c>
      <c r="I22" s="43">
        <f>北仑区支!D22</f>
        <v>28632.96</v>
      </c>
      <c r="J22" s="43">
        <f>[1]开发区支!D22</f>
        <v>11241</v>
      </c>
      <c r="K22" s="30">
        <f>[1]梅山支!D22</f>
        <v>1655</v>
      </c>
      <c r="M22" s="2">
        <v>40359</v>
      </c>
      <c r="N22" s="33">
        <f t="shared" si="2"/>
        <v>-0.0120181372184643</v>
      </c>
    </row>
    <row r="23" s="2" customFormat="1" ht="18" customHeight="1" spans="1:14">
      <c r="A23" s="14" t="s">
        <v>89</v>
      </c>
      <c r="B23" s="21" t="s">
        <v>90</v>
      </c>
      <c r="C23" s="17">
        <v>690</v>
      </c>
      <c r="D23" s="28">
        <f>北仑区支!D23+[1]开发区支!D23</f>
        <v>690</v>
      </c>
      <c r="E23" s="18">
        <f t="shared" si="1"/>
        <v>0</v>
      </c>
      <c r="F23" s="17">
        <f t="shared" si="3"/>
        <v>0</v>
      </c>
      <c r="I23" s="43">
        <f>北仑区支!D23</f>
        <v>0</v>
      </c>
      <c r="J23" s="43">
        <f>[1]开发区支!D23</f>
        <v>690</v>
      </c>
      <c r="K23" s="30">
        <f>[1]梅山支!D23</f>
        <v>0</v>
      </c>
      <c r="M23" s="2">
        <v>3377</v>
      </c>
      <c r="N23" s="33">
        <f t="shared" si="2"/>
        <v>-0.795676636067516</v>
      </c>
    </row>
    <row r="24" s="2" customFormat="1" ht="18" customHeight="1" spans="1:14">
      <c r="A24" s="14" t="s">
        <v>91</v>
      </c>
      <c r="B24" s="21" t="s">
        <v>92</v>
      </c>
      <c r="C24" s="17">
        <v>4455.04</v>
      </c>
      <c r="D24" s="28">
        <f>北仑区支!D24+[1]开发区支!D24</f>
        <v>4521.84</v>
      </c>
      <c r="E24" s="18">
        <f t="shared" si="1"/>
        <v>1.49942536991812</v>
      </c>
      <c r="F24" s="17">
        <f t="shared" si="3"/>
        <v>66.8000000000002</v>
      </c>
      <c r="I24" s="43">
        <f>北仑区支!D24</f>
        <v>3274.1</v>
      </c>
      <c r="J24" s="43">
        <f>[1]开发区支!D24</f>
        <v>1247.74</v>
      </c>
      <c r="K24" s="30">
        <f>[1]梅山支!D24</f>
        <v>0</v>
      </c>
      <c r="M24" s="2">
        <v>4328</v>
      </c>
      <c r="N24" s="33">
        <f t="shared" si="2"/>
        <v>0.0447874306839187</v>
      </c>
    </row>
    <row r="25" s="2" customFormat="1" ht="18" customHeight="1" spans="1:14">
      <c r="A25" s="14" t="s">
        <v>93</v>
      </c>
      <c r="B25" s="15" t="s">
        <v>94</v>
      </c>
      <c r="C25" s="17">
        <v>21647</v>
      </c>
      <c r="D25" s="28">
        <f>北仑区支!D25+[1]开发区支!D25</f>
        <v>25357</v>
      </c>
      <c r="E25" s="18">
        <f t="shared" si="1"/>
        <v>17.1386335288955</v>
      </c>
      <c r="F25" s="17">
        <f t="shared" si="3"/>
        <v>3710</v>
      </c>
      <c r="I25" s="43">
        <f>北仑区支!D25</f>
        <v>12857</v>
      </c>
      <c r="J25" s="43">
        <f>[1]开发区支!D25</f>
        <v>12500</v>
      </c>
      <c r="K25" s="30">
        <f>[1]梅山支!D25</f>
        <v>9700</v>
      </c>
      <c r="M25" s="2">
        <v>0</v>
      </c>
      <c r="N25" s="33" t="e">
        <f t="shared" si="2"/>
        <v>#DIV/0!</v>
      </c>
    </row>
    <row r="26" s="2" customFormat="1" ht="18" customHeight="1" spans="1:14">
      <c r="A26" s="14" t="s">
        <v>95</v>
      </c>
      <c r="B26" s="15" t="s">
        <v>96</v>
      </c>
      <c r="C26" s="17">
        <v>30703.36</v>
      </c>
      <c r="D26" s="28">
        <f>北仑区支!D26+[1]开发区支!D26</f>
        <v>57052.24</v>
      </c>
      <c r="E26" s="18">
        <f t="shared" si="1"/>
        <v>85.8175782715638</v>
      </c>
      <c r="F26" s="17">
        <f t="shared" si="3"/>
        <v>26348.88</v>
      </c>
      <c r="I26" s="43">
        <f>北仑区支!D26</f>
        <v>47159.11</v>
      </c>
      <c r="J26" s="43">
        <f>[1]开发区支!D26</f>
        <v>9893.13</v>
      </c>
      <c r="K26" s="30">
        <f>[1]梅山支!D26</f>
        <v>0</v>
      </c>
      <c r="M26" s="2">
        <v>10161</v>
      </c>
      <c r="N26" s="33">
        <f t="shared" si="2"/>
        <v>4.61482531246924</v>
      </c>
    </row>
    <row r="27" s="2" customFormat="1" ht="18" hidden="1" customHeight="1" spans="1:14">
      <c r="A27" s="14" t="s">
        <v>97</v>
      </c>
      <c r="B27" s="15" t="s">
        <v>98</v>
      </c>
      <c r="C27" s="17">
        <v>0</v>
      </c>
      <c r="D27" s="28">
        <f ca="1">北仑区支!D27+[1]开发区支!D27</f>
        <v>0</v>
      </c>
      <c r="E27" s="18" t="str">
        <f ca="1" t="shared" si="1"/>
        <v/>
      </c>
      <c r="F27" s="17">
        <f ca="1" t="shared" si="3"/>
        <v>0</v>
      </c>
      <c r="I27" s="43">
        <f ca="1">北仑区支!D27</f>
        <v>0</v>
      </c>
      <c r="J27" s="43">
        <f>[1]开发区支!D27</f>
        <v>0</v>
      </c>
      <c r="K27" s="30">
        <f>[1]梅山支!D27</f>
        <v>0</v>
      </c>
      <c r="M27" s="2">
        <v>0</v>
      </c>
      <c r="N27" s="33" t="e">
        <f ca="1" t="shared" si="2"/>
        <v>#DIV/0!</v>
      </c>
    </row>
    <row r="28" s="2" customFormat="1" ht="18" customHeight="1" spans="1:14">
      <c r="A28" s="10" t="s">
        <v>97</v>
      </c>
      <c r="B28" s="15" t="s">
        <v>99</v>
      </c>
      <c r="C28" s="17">
        <v>37400</v>
      </c>
      <c r="D28" s="28">
        <f ca="1">北仑区支!D28+[1]开发区支!D28</f>
        <v>39152.1313</v>
      </c>
      <c r="E28" s="18">
        <f ca="1" t="shared" si="1"/>
        <v>4.68484304812835</v>
      </c>
      <c r="F28" s="17">
        <f ca="1" t="shared" si="3"/>
        <v>1752.1313</v>
      </c>
      <c r="I28" s="43">
        <f ca="1">北仑区支!D28</f>
        <v>18152.1313</v>
      </c>
      <c r="J28" s="43">
        <f>[1]开发区支!D28</f>
        <v>21000</v>
      </c>
      <c r="K28" s="30">
        <f>[1]梅山支!D28</f>
        <v>6700</v>
      </c>
      <c r="M28" s="2">
        <v>37728</v>
      </c>
      <c r="N28" s="33">
        <f ca="1" t="shared" si="2"/>
        <v>0.0377473308948262</v>
      </c>
    </row>
    <row r="29" s="2" customFormat="1" ht="18" customHeight="1" spans="1:14">
      <c r="A29" s="10"/>
      <c r="B29" s="10" t="s">
        <v>100</v>
      </c>
      <c r="C29" s="16">
        <v>1793999.94</v>
      </c>
      <c r="D29" s="28">
        <f ca="1">北仑区支!D29+[1]开发区支!D29</f>
        <v>1878786.769155</v>
      </c>
      <c r="E29" s="18">
        <f ca="1" t="shared" si="1"/>
        <v>4.72613333281382</v>
      </c>
      <c r="F29" s="17">
        <f ca="1" t="shared" si="3"/>
        <v>84786.8291549999</v>
      </c>
      <c r="G29" s="30" t="s">
        <v>101</v>
      </c>
      <c r="I29" s="43">
        <f ca="1">北仑区支!D29</f>
        <v>726946.497655</v>
      </c>
      <c r="J29" s="43">
        <f>[1]开发区支!D29</f>
        <v>1151840.2715</v>
      </c>
      <c r="K29" s="30">
        <f>[1]梅山支!D29</f>
        <v>800000</v>
      </c>
      <c r="M29" s="2">
        <v>1737947</v>
      </c>
      <c r="N29" s="33">
        <f ca="1" t="shared" si="2"/>
        <v>0.081038011605072</v>
      </c>
    </row>
    <row r="30" s="2" customFormat="1" ht="18" customHeight="1" spans="1:14">
      <c r="A30" s="10" t="s">
        <v>102</v>
      </c>
      <c r="B30" s="21" t="s">
        <v>103</v>
      </c>
      <c r="C30" s="17">
        <v>135900</v>
      </c>
      <c r="D30" s="28">
        <f>北仑区支!D30+[1]开发区支!D30</f>
        <v>135900</v>
      </c>
      <c r="E30" s="18">
        <f t="shared" si="1"/>
        <v>0</v>
      </c>
      <c r="F30" s="17">
        <f t="shared" si="3"/>
        <v>0</v>
      </c>
      <c r="G30" s="30"/>
      <c r="I30" s="43">
        <f>北仑区支!D30</f>
        <v>46250</v>
      </c>
      <c r="J30" s="43">
        <f>[1]开发区支!D30</f>
        <v>89650</v>
      </c>
      <c r="K30" s="30">
        <f>[1]梅山支!D30</f>
        <v>0</v>
      </c>
      <c r="M30" s="2">
        <v>75853</v>
      </c>
      <c r="N30" s="33">
        <f t="shared" si="2"/>
        <v>0.791623271327436</v>
      </c>
    </row>
    <row r="31" s="2" customFormat="1" ht="18" customHeight="1" spans="1:14">
      <c r="A31" s="10" t="s">
        <v>104</v>
      </c>
      <c r="B31" s="31" t="s">
        <v>105</v>
      </c>
      <c r="C31" s="16">
        <v>402945.06</v>
      </c>
      <c r="D31" s="28">
        <f>北仑区支!D31+[1]开发区支!D31</f>
        <v>401169.230845</v>
      </c>
      <c r="E31" s="18">
        <f t="shared" si="1"/>
        <v>-0.44071247703098</v>
      </c>
      <c r="F31" s="17">
        <f t="shared" ref="F31:F37" si="4">D31-C31</f>
        <v>-1775.82915499998</v>
      </c>
      <c r="I31" s="43">
        <f>北仑区支!D31</f>
        <v>208327.502345</v>
      </c>
      <c r="J31" s="43">
        <f>[1]开发区支!D31</f>
        <v>192841.7285</v>
      </c>
      <c r="K31" s="30">
        <f>[1]梅山支!D31</f>
        <v>86224</v>
      </c>
      <c r="M31" s="2">
        <v>584268.1149</v>
      </c>
      <c r="N31" s="33">
        <f t="shared" si="2"/>
        <v>-0.313381612628884</v>
      </c>
    </row>
    <row r="32" s="1" customFormat="1" ht="18" customHeight="1" spans="1:235">
      <c r="A32" s="10">
        <v>1</v>
      </c>
      <c r="B32" s="31" t="s">
        <v>106</v>
      </c>
      <c r="C32" s="17">
        <v>402945.06</v>
      </c>
      <c r="D32" s="28">
        <f>北仑区支!D32+[1]开发区支!D32</f>
        <v>390945.230845</v>
      </c>
      <c r="E32" s="18">
        <f t="shared" si="1"/>
        <v>-2.97803108815876</v>
      </c>
      <c r="F32" s="17">
        <f t="shared" si="4"/>
        <v>-11999.829155</v>
      </c>
      <c r="G32" s="2" t="s">
        <v>107</v>
      </c>
      <c r="H32" s="2"/>
      <c r="I32" s="43">
        <f>北仑区支!D32</f>
        <v>208327.502345</v>
      </c>
      <c r="J32" s="43">
        <f>[1]开发区支!D32</f>
        <v>182617.7285</v>
      </c>
      <c r="K32" s="30">
        <f>[1]梅山支!D32</f>
        <v>76000</v>
      </c>
      <c r="M32" s="4">
        <v>320000</v>
      </c>
      <c r="N32" s="33">
        <f t="shared" si="2"/>
        <v>0.221703846390625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</row>
    <row r="33" s="1" customFormat="1" ht="18" customHeight="1" spans="1:235">
      <c r="A33" s="10">
        <v>2</v>
      </c>
      <c r="B33" s="31" t="s">
        <v>108</v>
      </c>
      <c r="C33" s="17">
        <v>0</v>
      </c>
      <c r="D33" s="28">
        <f>北仑区支!D33+[1]开发区支!D33</f>
        <v>0</v>
      </c>
      <c r="E33" s="18" t="str">
        <f t="shared" si="1"/>
        <v/>
      </c>
      <c r="F33" s="17"/>
      <c r="G33" s="2"/>
      <c r="H33" s="2"/>
      <c r="I33" s="43">
        <f>北仑区支!D33</f>
        <v>0</v>
      </c>
      <c r="J33" s="43">
        <f>[1]开发区支!D33</f>
        <v>0</v>
      </c>
      <c r="K33" s="30">
        <f>[1]梅山支!D33</f>
        <v>0</v>
      </c>
      <c r="M33" s="4">
        <v>0</v>
      </c>
      <c r="N33" s="33" t="e">
        <f t="shared" si="2"/>
        <v>#DIV/0!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</row>
    <row r="34" s="1" customFormat="1" ht="18" customHeight="1" spans="1:235">
      <c r="A34" s="10">
        <v>3</v>
      </c>
      <c r="B34" s="31" t="s">
        <v>109</v>
      </c>
      <c r="C34" s="17">
        <v>0</v>
      </c>
      <c r="D34" s="28">
        <f>北仑区支!D34+[1]开发区支!D34</f>
        <v>0</v>
      </c>
      <c r="E34" s="18" t="str">
        <f t="shared" si="1"/>
        <v/>
      </c>
      <c r="F34" s="17"/>
      <c r="G34" s="2"/>
      <c r="H34" s="2"/>
      <c r="I34" s="43">
        <f>北仑区支!D34</f>
        <v>0</v>
      </c>
      <c r="J34" s="43">
        <f>[1]开发区支!D34</f>
        <v>0</v>
      </c>
      <c r="K34" s="30">
        <f>[1]梅山支!D34</f>
        <v>0</v>
      </c>
      <c r="M34" s="4">
        <v>166448</v>
      </c>
      <c r="N34" s="33">
        <f t="shared" si="2"/>
        <v>-1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</row>
    <row r="35" s="1" customFormat="1" ht="18" customHeight="1" spans="1:235">
      <c r="A35" s="10">
        <v>4</v>
      </c>
      <c r="B35" s="31" t="s">
        <v>110</v>
      </c>
      <c r="C35" s="17">
        <v>0</v>
      </c>
      <c r="D35" s="28">
        <f>北仑区支!D35+[1]开发区支!D35</f>
        <v>10224</v>
      </c>
      <c r="E35" s="18" t="str">
        <f t="shared" si="1"/>
        <v/>
      </c>
      <c r="F35" s="17">
        <f t="shared" si="4"/>
        <v>10224</v>
      </c>
      <c r="G35" s="2"/>
      <c r="H35" s="2"/>
      <c r="I35" s="43">
        <f>北仑区支!D35</f>
        <v>0</v>
      </c>
      <c r="J35" s="43">
        <f>[1]开发区支!D35</f>
        <v>10224</v>
      </c>
      <c r="K35" s="30">
        <f>[1]梅山支!D35</f>
        <v>10224</v>
      </c>
      <c r="M35" s="4">
        <v>97820.1148999999</v>
      </c>
      <c r="N35" s="33">
        <f t="shared" si="2"/>
        <v>-0.895481619394418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</row>
    <row r="36" s="1" customFormat="1" ht="18" customHeight="1" spans="1:235">
      <c r="A36" s="10" t="s">
        <v>111</v>
      </c>
      <c r="B36" s="32" t="s">
        <v>112</v>
      </c>
      <c r="C36" s="17">
        <v>70200</v>
      </c>
      <c r="D36" s="28">
        <f>北仑区支!D36+[1]开发区支!D36</f>
        <v>130200</v>
      </c>
      <c r="E36" s="18">
        <f t="shared" si="1"/>
        <v>85.4700854700855</v>
      </c>
      <c r="F36" s="17">
        <f t="shared" si="4"/>
        <v>60000</v>
      </c>
      <c r="G36" s="2"/>
      <c r="H36" s="2"/>
      <c r="I36" s="43">
        <f>北仑区支!D36</f>
        <v>130000</v>
      </c>
      <c r="J36" s="43">
        <f>[1]开发区支!D36</f>
        <v>200</v>
      </c>
      <c r="K36" s="30">
        <f>[1]梅山支!D36</f>
        <v>0</v>
      </c>
      <c r="M36" s="4">
        <v>349286</v>
      </c>
      <c r="N36" s="33">
        <f t="shared" si="2"/>
        <v>-0.627239568720189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</row>
    <row r="37" s="1" customFormat="1" ht="18" customHeight="1" spans="1:235">
      <c r="A37" s="10" t="s">
        <v>113</v>
      </c>
      <c r="B37" s="32" t="s">
        <v>114</v>
      </c>
      <c r="C37" s="17">
        <v>97820.1148999999</v>
      </c>
      <c r="D37" s="28">
        <f>北仑区支!D37+[1]开发区支!D37</f>
        <v>105349</v>
      </c>
      <c r="E37" s="18">
        <f t="shared" si="1"/>
        <v>7.69666352129803</v>
      </c>
      <c r="F37" s="17">
        <f t="shared" si="4"/>
        <v>7528.8851000001</v>
      </c>
      <c r="G37" s="2"/>
      <c r="H37" s="2"/>
      <c r="I37" s="43">
        <f>北仑区支!D37</f>
        <v>79556</v>
      </c>
      <c r="J37" s="43">
        <f>[1]开发区支!D37</f>
        <v>25793</v>
      </c>
      <c r="K37" s="30">
        <f>[1]梅山支!D37</f>
        <v>0</v>
      </c>
      <c r="M37" s="4">
        <v>0</v>
      </c>
      <c r="N37" s="33" t="e">
        <f t="shared" si="2"/>
        <v>#DIV/0!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</row>
    <row r="38" s="1" customFormat="1" ht="18" customHeight="1" spans="1:235">
      <c r="A38" s="10"/>
      <c r="B38" s="10" t="s">
        <v>115</v>
      </c>
      <c r="C38" s="16">
        <v>2500865.1149</v>
      </c>
      <c r="D38" s="28">
        <f ca="1">北仑区支!D38+[1]开发区支!D38</f>
        <v>2651405</v>
      </c>
      <c r="E38" s="18">
        <f ca="1" t="shared" si="1"/>
        <v>6.01951237606109</v>
      </c>
      <c r="F38" s="17">
        <f ca="1">D38-C38-0.2</f>
        <v>150539.6851</v>
      </c>
      <c r="G38" s="2" t="s">
        <v>116</v>
      </c>
      <c r="H38" s="2"/>
      <c r="I38" s="43">
        <f ca="1">北仑区支!D38</f>
        <v>1191080</v>
      </c>
      <c r="J38" s="43">
        <f>[1]开发区支!D38</f>
        <v>1460325</v>
      </c>
      <c r="K38" s="30">
        <f>[1]梅山支!D38</f>
        <v>886224</v>
      </c>
      <c r="M38" s="4">
        <v>2747354.1149</v>
      </c>
      <c r="N38" s="33">
        <f ca="1" t="shared" si="2"/>
        <v>-0.0349241891970276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</row>
    <row r="39" s="1" customFormat="1" ht="18" customHeight="1" spans="1:235">
      <c r="A39" s="3"/>
      <c r="B39" s="4"/>
      <c r="C39" s="4"/>
      <c r="D39" s="2"/>
      <c r="E39" s="4"/>
      <c r="F39" s="4"/>
      <c r="H39" s="4"/>
      <c r="I39" s="4"/>
      <c r="J39" s="4"/>
      <c r="K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</row>
  </sheetData>
  <mergeCells count="1">
    <mergeCell ref="A2:F2"/>
  </mergeCells>
  <pageMargins left="0.709027777777778" right="0.709027777777778" top="0.75" bottom="0.75" header="0.309027777777778" footer="0.309027777777778"/>
  <pageSetup paperSize="9" scale="85" orientation="portrait" horizontalDpi="600" verticalDpi="600"/>
  <headerFooter alignWithMargins="0" scaleWithDoc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U41"/>
  <sheetViews>
    <sheetView zoomScale="85" zoomScaleNormal="85" topLeftCell="A17" workbookViewId="0">
      <selection activeCell="F43" sqref="F43"/>
    </sheetView>
  </sheetViews>
  <sheetFormatPr defaultColWidth="9" defaultRowHeight="14.25"/>
  <cols>
    <col min="1" max="1" width="9.375" style="3" customWidth="1"/>
    <col min="2" max="2" width="33.625" style="4" customWidth="1"/>
    <col min="3" max="3" width="12.875" style="4" customWidth="1"/>
    <col min="4" max="4" width="13.75" style="4" customWidth="1"/>
    <col min="5" max="5" width="13" style="4" customWidth="1"/>
    <col min="6" max="6" width="14" style="4" customWidth="1"/>
    <col min="7" max="7" width="14.125" style="4" hidden="1" customWidth="1"/>
    <col min="8" max="8" width="9" style="4" hidden="1" customWidth="1"/>
    <col min="9" max="9" width="13.75" style="4" hidden="1" customWidth="1"/>
    <col min="10" max="18" width="9" style="4" hidden="1" customWidth="1"/>
    <col min="19" max="16384" width="9" style="4"/>
  </cols>
  <sheetData>
    <row r="1" s="1" customFormat="1" ht="24.95" customHeight="1" spans="1:225">
      <c r="A1" s="3"/>
      <c r="B1" s="4"/>
      <c r="C1" s="4"/>
      <c r="D1" s="4"/>
      <c r="E1" s="4"/>
      <c r="F1" s="5" t="s">
        <v>117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</row>
    <row r="2" s="1" customFormat="1" ht="24.95" customHeight="1" spans="1:225">
      <c r="A2" s="6" t="s">
        <v>118</v>
      </c>
      <c r="B2" s="6"/>
      <c r="C2" s="6"/>
      <c r="D2" s="6"/>
      <c r="E2" s="6"/>
      <c r="F2" s="6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</row>
    <row r="3" s="1" customFormat="1" ht="24.95" customHeight="1" spans="1:225">
      <c r="A3" s="3"/>
      <c r="B3" s="4"/>
      <c r="C3" s="4"/>
      <c r="D3" s="4"/>
      <c r="E3" s="8"/>
      <c r="F3" s="8" t="s">
        <v>2</v>
      </c>
      <c r="G3" s="4"/>
      <c r="H3" s="4"/>
      <c r="I3" s="4"/>
      <c r="J3" s="4"/>
      <c r="K3" s="4"/>
      <c r="L3" s="4"/>
      <c r="M3" s="4"/>
      <c r="N3" s="4"/>
      <c r="O3" s="4"/>
      <c r="P3" s="4"/>
      <c r="Q3" s="4" t="s">
        <v>119</v>
      </c>
      <c r="R3" s="4">
        <v>1304860</v>
      </c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</row>
    <row r="4" s="1" customFormat="1" ht="46.5" customHeight="1" spans="1:225">
      <c r="A4" s="35" t="s">
        <v>3</v>
      </c>
      <c r="B4" s="35" t="s">
        <v>4</v>
      </c>
      <c r="C4" s="10" t="s">
        <v>5</v>
      </c>
      <c r="D4" s="10" t="s">
        <v>6</v>
      </c>
      <c r="E4" s="26" t="s">
        <v>7</v>
      </c>
      <c r="F4" s="27" t="s">
        <v>8</v>
      </c>
      <c r="G4" s="4"/>
      <c r="H4" s="4"/>
      <c r="I4" s="4" t="s">
        <v>120</v>
      </c>
      <c r="J4" s="4" t="s">
        <v>121</v>
      </c>
      <c r="K4" s="4" t="s">
        <v>122</v>
      </c>
      <c r="L4" s="4"/>
      <c r="M4" s="4"/>
      <c r="N4" s="4" t="s">
        <v>9</v>
      </c>
      <c r="O4" s="4"/>
      <c r="P4" s="4"/>
      <c r="Q4" s="4" t="s">
        <v>123</v>
      </c>
      <c r="R4" s="4">
        <v>742285</v>
      </c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</row>
    <row r="5" s="1" customFormat="1" ht="18" customHeight="1" spans="1:225">
      <c r="A5" s="10" t="s">
        <v>11</v>
      </c>
      <c r="B5" s="21" t="s">
        <v>12</v>
      </c>
      <c r="C5" s="17">
        <v>707880</v>
      </c>
      <c r="D5" s="36">
        <f>G5</f>
        <v>679310</v>
      </c>
      <c r="E5" s="18">
        <f>IF(C5=0,"",(D5/C5-1)*100)</f>
        <v>-4.03599480137876</v>
      </c>
      <c r="F5" s="17">
        <f t="shared" ref="F5:F18" si="0">D5-C5</f>
        <v>-28570</v>
      </c>
      <c r="G5" s="4">
        <f>R5</f>
        <v>679310</v>
      </c>
      <c r="H5" s="4"/>
      <c r="I5" s="4"/>
      <c r="J5" s="4"/>
      <c r="K5" s="4"/>
      <c r="L5" s="4"/>
      <c r="M5" s="4"/>
      <c r="N5" s="4">
        <v>602643</v>
      </c>
      <c r="O5" s="4"/>
      <c r="P5" s="4"/>
      <c r="Q5" s="4" t="s">
        <v>124</v>
      </c>
      <c r="R5" s="4">
        <v>679310</v>
      </c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</row>
    <row r="6" s="1" customFormat="1" ht="18" customHeight="1" spans="1:225">
      <c r="A6" s="10">
        <v>1</v>
      </c>
      <c r="B6" s="31" t="s">
        <v>13</v>
      </c>
      <c r="C6" s="36">
        <v>316300</v>
      </c>
      <c r="D6" s="36">
        <f t="shared" ref="D6:D23" si="1">G6</f>
        <v>268800</v>
      </c>
      <c r="E6" s="18">
        <f t="shared" ref="E6:E32" si="2">IF(C6=0,"",(D6/C6-1)*100)</f>
        <v>-15.0173885551691</v>
      </c>
      <c r="F6" s="17">
        <f t="shared" si="0"/>
        <v>-47500</v>
      </c>
      <c r="G6" s="4">
        <f>R6</f>
        <v>268800</v>
      </c>
      <c r="H6" s="4"/>
      <c r="I6" s="4" t="s">
        <v>123</v>
      </c>
      <c r="J6" s="4">
        <v>682526</v>
      </c>
      <c r="K6" s="4">
        <v>499732</v>
      </c>
      <c r="L6" s="4"/>
      <c r="M6" s="4"/>
      <c r="N6" s="4">
        <v>257726</v>
      </c>
      <c r="O6" s="4"/>
      <c r="P6" s="4"/>
      <c r="Q6" s="4" t="s">
        <v>125</v>
      </c>
      <c r="R6" s="4">
        <v>268800</v>
      </c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</row>
    <row r="7" s="1" customFormat="1" ht="18" hidden="1" customHeight="1" spans="1:225">
      <c r="A7" s="10">
        <v>2</v>
      </c>
      <c r="B7" s="31" t="s">
        <v>14</v>
      </c>
      <c r="C7" s="36"/>
      <c r="D7" s="36">
        <f t="shared" si="1"/>
        <v>0</v>
      </c>
      <c r="E7" s="18" t="str">
        <f t="shared" si="2"/>
        <v/>
      </c>
      <c r="F7" s="17">
        <f t="shared" si="0"/>
        <v>0</v>
      </c>
      <c r="G7" s="4"/>
      <c r="H7" s="4"/>
      <c r="I7" s="4" t="s">
        <v>124</v>
      </c>
      <c r="J7" s="4">
        <v>591345</v>
      </c>
      <c r="K7" s="4">
        <v>451460</v>
      </c>
      <c r="L7" s="4"/>
      <c r="M7" s="4"/>
      <c r="N7" s="4">
        <v>0</v>
      </c>
      <c r="O7" s="4"/>
      <c r="P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</row>
    <row r="8" s="1" customFormat="1" ht="18" customHeight="1" spans="1:225">
      <c r="A8" s="10">
        <v>2</v>
      </c>
      <c r="B8" s="31" t="s">
        <v>15</v>
      </c>
      <c r="C8" s="36">
        <v>146880</v>
      </c>
      <c r="D8" s="36">
        <f t="shared" si="1"/>
        <v>103500</v>
      </c>
      <c r="E8" s="18">
        <f t="shared" si="2"/>
        <v>-29.5343137254902</v>
      </c>
      <c r="F8" s="17">
        <f t="shared" si="0"/>
        <v>-43380</v>
      </c>
      <c r="G8" s="4">
        <f>R8</f>
        <v>103500</v>
      </c>
      <c r="H8" s="4"/>
      <c r="I8" s="4" t="s">
        <v>125</v>
      </c>
      <c r="J8" s="4">
        <v>259707</v>
      </c>
      <c r="K8" s="4">
        <v>217413</v>
      </c>
      <c r="L8" s="4"/>
      <c r="M8" s="4"/>
      <c r="N8" s="4">
        <v>112826</v>
      </c>
      <c r="O8" s="4"/>
      <c r="P8" s="4"/>
      <c r="Q8" s="4" t="s">
        <v>15</v>
      </c>
      <c r="R8" s="4">
        <v>103500</v>
      </c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</row>
    <row r="9" s="1" customFormat="1" ht="18" customHeight="1" spans="1:225">
      <c r="A9" s="10">
        <v>3</v>
      </c>
      <c r="B9" s="31" t="s">
        <v>16</v>
      </c>
      <c r="C9" s="36">
        <v>32520</v>
      </c>
      <c r="D9" s="36">
        <f t="shared" si="1"/>
        <v>52350</v>
      </c>
      <c r="E9" s="18">
        <f t="shared" si="2"/>
        <v>60.9778597785978</v>
      </c>
      <c r="F9" s="17">
        <f t="shared" si="0"/>
        <v>19830</v>
      </c>
      <c r="G9" s="4">
        <f>R9</f>
        <v>52350</v>
      </c>
      <c r="H9" s="4"/>
      <c r="I9" s="4" t="s">
        <v>15</v>
      </c>
      <c r="J9" s="4">
        <v>111150</v>
      </c>
      <c r="K9" s="4">
        <v>140187</v>
      </c>
      <c r="L9" s="4"/>
      <c r="M9" s="4"/>
      <c r="N9" s="4">
        <v>33694</v>
      </c>
      <c r="O9" s="4"/>
      <c r="P9" s="4"/>
      <c r="Q9" s="4" t="s">
        <v>16</v>
      </c>
      <c r="R9" s="4">
        <v>52350</v>
      </c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</row>
    <row r="10" s="1" customFormat="1" ht="18" customHeight="1" spans="1:225">
      <c r="A10" s="10">
        <v>4</v>
      </c>
      <c r="B10" s="31" t="s">
        <v>17</v>
      </c>
      <c r="C10" s="36">
        <v>45600</v>
      </c>
      <c r="D10" s="36">
        <f t="shared" si="1"/>
        <v>35000</v>
      </c>
      <c r="E10" s="18">
        <f t="shared" si="2"/>
        <v>-23.2456140350877</v>
      </c>
      <c r="F10" s="17">
        <f t="shared" si="0"/>
        <v>-10600</v>
      </c>
      <c r="G10" s="4">
        <f>R11</f>
        <v>35000</v>
      </c>
      <c r="H10" s="4"/>
      <c r="I10" s="4" t="s">
        <v>16</v>
      </c>
      <c r="J10" s="4">
        <v>28663</v>
      </c>
      <c r="K10" s="4">
        <v>13467</v>
      </c>
      <c r="L10" s="4"/>
      <c r="M10" s="4"/>
      <c r="N10" s="4">
        <v>44551</v>
      </c>
      <c r="O10" s="4"/>
      <c r="P10" s="4"/>
      <c r="Q10" s="4" t="s">
        <v>126</v>
      </c>
      <c r="R10" s="4">
        <v>50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</row>
    <row r="11" s="1" customFormat="1" ht="18" customHeight="1" spans="1:225">
      <c r="A11" s="10">
        <v>5</v>
      </c>
      <c r="B11" s="31" t="s">
        <v>18</v>
      </c>
      <c r="C11" s="36">
        <v>75700</v>
      </c>
      <c r="D11" s="36">
        <f t="shared" si="1"/>
        <v>53300</v>
      </c>
      <c r="E11" s="18">
        <f t="shared" si="2"/>
        <v>-29.5904887714663</v>
      </c>
      <c r="F11" s="17">
        <f t="shared" si="0"/>
        <v>-22400</v>
      </c>
      <c r="G11" s="4">
        <f>R17+R18</f>
        <v>53300</v>
      </c>
      <c r="H11" s="4"/>
      <c r="I11" s="4" t="s">
        <v>126</v>
      </c>
      <c r="J11" s="4">
        <v>560</v>
      </c>
      <c r="K11" s="4">
        <v>0</v>
      </c>
      <c r="L11" s="4"/>
      <c r="M11" s="4"/>
      <c r="N11" s="4">
        <v>72328</v>
      </c>
      <c r="O11" s="4"/>
      <c r="P11" s="4"/>
      <c r="Q11" s="4" t="s">
        <v>17</v>
      </c>
      <c r="R11" s="4">
        <v>35000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</row>
    <row r="12" s="1" customFormat="1" ht="18" customHeight="1" spans="1:225">
      <c r="A12" s="10">
        <v>6</v>
      </c>
      <c r="B12" s="31" t="s">
        <v>19</v>
      </c>
      <c r="C12" s="36">
        <v>90880</v>
      </c>
      <c r="D12" s="36">
        <f t="shared" si="1"/>
        <v>166360</v>
      </c>
      <c r="E12" s="18">
        <f t="shared" si="2"/>
        <v>83.0545774647887</v>
      </c>
      <c r="F12" s="17">
        <f t="shared" si="0"/>
        <v>75480</v>
      </c>
      <c r="G12" s="4">
        <f>R10+R12+R13+R14+R15+R16+R19+R20</f>
        <v>166360</v>
      </c>
      <c r="H12" s="4"/>
      <c r="I12" s="4" t="s">
        <v>17</v>
      </c>
      <c r="J12" s="4">
        <v>42219</v>
      </c>
      <c r="K12" s="4">
        <v>36117</v>
      </c>
      <c r="L12" s="4"/>
      <c r="M12" s="4"/>
      <c r="N12" s="4">
        <v>81518</v>
      </c>
      <c r="O12" s="4"/>
      <c r="P12" s="4"/>
      <c r="Q12" s="4" t="s">
        <v>127</v>
      </c>
      <c r="R12" s="4">
        <v>49750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</row>
    <row r="13" s="1" customFormat="1" ht="18" customHeight="1" spans="1:225">
      <c r="A13" s="10" t="s">
        <v>20</v>
      </c>
      <c r="B13" s="31" t="s">
        <v>21</v>
      </c>
      <c r="C13" s="17">
        <v>71480</v>
      </c>
      <c r="D13" s="36">
        <f t="shared" si="1"/>
        <v>62975</v>
      </c>
      <c r="E13" s="18">
        <f t="shared" si="2"/>
        <v>-11.8984331281477</v>
      </c>
      <c r="F13" s="17">
        <f t="shared" si="0"/>
        <v>-8505</v>
      </c>
      <c r="G13" s="4">
        <f>R21</f>
        <v>62975</v>
      </c>
      <c r="H13" s="4"/>
      <c r="I13" s="4" t="s">
        <v>127</v>
      </c>
      <c r="J13" s="4">
        <v>29344</v>
      </c>
      <c r="K13" s="4">
        <v>1119</v>
      </c>
      <c r="L13" s="4"/>
      <c r="M13" s="4"/>
      <c r="N13" s="4">
        <v>90562</v>
      </c>
      <c r="O13" s="4"/>
      <c r="P13" s="4"/>
      <c r="Q13" s="4" t="s">
        <v>128</v>
      </c>
      <c r="R13" s="4">
        <v>6700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</row>
    <row r="14" s="1" customFormat="1" ht="18" customHeight="1" spans="1:225">
      <c r="A14" s="10">
        <v>1</v>
      </c>
      <c r="B14" s="31" t="s">
        <v>22</v>
      </c>
      <c r="C14" s="17">
        <v>32740</v>
      </c>
      <c r="D14" s="36">
        <f t="shared" si="1"/>
        <v>30740</v>
      </c>
      <c r="E14" s="18">
        <f t="shared" si="2"/>
        <v>-6.1087354917532</v>
      </c>
      <c r="F14" s="17">
        <f t="shared" si="0"/>
        <v>-2000</v>
      </c>
      <c r="G14" s="4">
        <f>R22</f>
        <v>30740</v>
      </c>
      <c r="H14" s="4"/>
      <c r="I14" s="4" t="s">
        <v>128</v>
      </c>
      <c r="J14" s="4">
        <v>8012</v>
      </c>
      <c r="K14" s="4">
        <v>7803</v>
      </c>
      <c r="L14" s="4"/>
      <c r="M14" s="4"/>
      <c r="N14" s="4">
        <v>35820</v>
      </c>
      <c r="O14" s="4"/>
      <c r="P14" s="4"/>
      <c r="Q14" s="4" t="s">
        <v>129</v>
      </c>
      <c r="R14" s="4">
        <v>24886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</row>
    <row r="15" s="1" customFormat="1" ht="18" customHeight="1" spans="1:225">
      <c r="A15" s="10"/>
      <c r="B15" s="31" t="s">
        <v>23</v>
      </c>
      <c r="C15" s="36">
        <v>16032</v>
      </c>
      <c r="D15" s="36">
        <f t="shared" si="1"/>
        <v>15840</v>
      </c>
      <c r="E15" s="18">
        <f t="shared" si="2"/>
        <v>-1.19760479041916</v>
      </c>
      <c r="F15" s="17">
        <f t="shared" si="0"/>
        <v>-192</v>
      </c>
      <c r="G15" s="4">
        <f>R23</f>
        <v>15840</v>
      </c>
      <c r="H15" s="4"/>
      <c r="I15" s="4" t="s">
        <v>129</v>
      </c>
      <c r="J15" s="4">
        <v>12660</v>
      </c>
      <c r="K15" s="4">
        <v>295</v>
      </c>
      <c r="L15" s="4"/>
      <c r="M15" s="4"/>
      <c r="N15" s="4">
        <v>18040</v>
      </c>
      <c r="O15" s="4"/>
      <c r="P15" s="4"/>
      <c r="Q15" s="4" t="s">
        <v>130</v>
      </c>
      <c r="R15" s="4">
        <v>80100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</row>
    <row r="16" s="1" customFormat="1" ht="18" customHeight="1" spans="1:225">
      <c r="A16" s="10"/>
      <c r="B16" s="31" t="s">
        <v>24</v>
      </c>
      <c r="C16" s="17">
        <v>16708</v>
      </c>
      <c r="D16" s="36">
        <f t="shared" si="1"/>
        <v>14900</v>
      </c>
      <c r="E16" s="18">
        <f t="shared" si="2"/>
        <v>-10.8211635144841</v>
      </c>
      <c r="F16" s="17">
        <f t="shared" si="0"/>
        <v>-1808</v>
      </c>
      <c r="G16" s="4">
        <f>R24+R25+R26</f>
        <v>14900</v>
      </c>
      <c r="H16" s="4"/>
      <c r="I16" s="4" t="s">
        <v>130</v>
      </c>
      <c r="J16" s="4">
        <v>21578</v>
      </c>
      <c r="K16" s="4">
        <v>6315</v>
      </c>
      <c r="L16" s="4"/>
      <c r="M16" s="4"/>
      <c r="N16" s="4">
        <v>17780</v>
      </c>
      <c r="O16" s="4"/>
      <c r="P16" s="4"/>
      <c r="Q16" s="4" t="s">
        <v>131</v>
      </c>
      <c r="R16" s="4">
        <v>4400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</row>
    <row r="17" s="1" customFormat="1" ht="18" customHeight="1" spans="1:225">
      <c r="A17" s="10">
        <v>2</v>
      </c>
      <c r="B17" s="31" t="s">
        <v>25</v>
      </c>
      <c r="C17" s="36">
        <v>4000</v>
      </c>
      <c r="D17" s="36">
        <f t="shared" si="1"/>
        <v>9726</v>
      </c>
      <c r="E17" s="18">
        <f t="shared" si="2"/>
        <v>143.15</v>
      </c>
      <c r="F17" s="17">
        <f t="shared" si="0"/>
        <v>5726</v>
      </c>
      <c r="G17" s="4">
        <f>R33</f>
        <v>9726</v>
      </c>
      <c r="H17" s="4"/>
      <c r="I17" s="4" t="s">
        <v>131</v>
      </c>
      <c r="J17" s="4">
        <v>4681</v>
      </c>
      <c r="K17" s="4">
        <v>3027</v>
      </c>
      <c r="L17" s="4"/>
      <c r="M17" s="4"/>
      <c r="N17" s="4">
        <v>2774</v>
      </c>
      <c r="O17" s="4"/>
      <c r="P17" s="4"/>
      <c r="Q17" s="4" t="s">
        <v>132</v>
      </c>
      <c r="R17" s="4">
        <v>50800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</row>
    <row r="18" s="1" customFormat="1" ht="18" customHeight="1" spans="1:225">
      <c r="A18" s="10">
        <v>3</v>
      </c>
      <c r="B18" s="31" t="s">
        <v>26</v>
      </c>
      <c r="C18" s="36">
        <v>23000</v>
      </c>
      <c r="D18" s="36">
        <f t="shared" si="1"/>
        <v>15000</v>
      </c>
      <c r="E18" s="18">
        <f t="shared" si="2"/>
        <v>-34.7826086956522</v>
      </c>
      <c r="F18" s="17">
        <f t="shared" si="0"/>
        <v>-8000</v>
      </c>
      <c r="G18" s="4">
        <f>R27</f>
        <v>15000</v>
      </c>
      <c r="H18" s="4"/>
      <c r="I18" s="4" t="s">
        <v>132</v>
      </c>
      <c r="J18" s="4">
        <f>55964</f>
        <v>55964</v>
      </c>
      <c r="K18" s="4">
        <f>2800+529</f>
        <v>3329</v>
      </c>
      <c r="L18" s="4"/>
      <c r="M18" s="4"/>
      <c r="N18" s="4">
        <v>15428</v>
      </c>
      <c r="O18" s="4"/>
      <c r="P18" s="4"/>
      <c r="Q18" s="4" t="s">
        <v>133</v>
      </c>
      <c r="R18" s="4">
        <v>2500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</row>
    <row r="19" s="1" customFormat="1" ht="18" customHeight="1" spans="1:225">
      <c r="A19" s="10">
        <v>4</v>
      </c>
      <c r="B19" s="31" t="s">
        <v>27</v>
      </c>
      <c r="C19" s="36">
        <v>-10000</v>
      </c>
      <c r="D19" s="36">
        <f t="shared" si="1"/>
        <v>-10000</v>
      </c>
      <c r="E19" s="18">
        <f t="shared" si="2"/>
        <v>0</v>
      </c>
      <c r="F19" s="17"/>
      <c r="G19" s="4">
        <f>R28</f>
        <v>-10000</v>
      </c>
      <c r="H19" s="4"/>
      <c r="I19" s="4" t="s">
        <v>133</v>
      </c>
      <c r="J19" s="4">
        <v>13170</v>
      </c>
      <c r="K19" s="4">
        <v>24037</v>
      </c>
      <c r="L19" s="4"/>
      <c r="M19" s="4"/>
      <c r="N19" s="4">
        <v>0</v>
      </c>
      <c r="O19" s="4"/>
      <c r="P19" s="4"/>
      <c r="Q19" s="4" t="s">
        <v>134</v>
      </c>
      <c r="R19" s="4">
        <v>470</v>
      </c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</row>
    <row r="20" s="1" customFormat="1" ht="18" customHeight="1" spans="1:225">
      <c r="A20" s="10">
        <v>5</v>
      </c>
      <c r="B20" s="31" t="s">
        <v>28</v>
      </c>
      <c r="C20" s="36">
        <v>16000</v>
      </c>
      <c r="D20" s="36">
        <f t="shared" si="1"/>
        <v>13000</v>
      </c>
      <c r="E20" s="18">
        <f t="shared" si="2"/>
        <v>-18.75</v>
      </c>
      <c r="F20" s="17">
        <f>D20-C20</f>
        <v>-3000</v>
      </c>
      <c r="G20" s="4">
        <f>R29</f>
        <v>13000</v>
      </c>
      <c r="H20" s="4"/>
      <c r="I20" s="4" t="s">
        <v>134</v>
      </c>
      <c r="J20" s="4">
        <v>586</v>
      </c>
      <c r="K20" s="4">
        <v>72</v>
      </c>
      <c r="L20" s="4"/>
      <c r="M20" s="4"/>
      <c r="N20" s="4">
        <v>26193</v>
      </c>
      <c r="O20" s="4"/>
      <c r="P20" s="4"/>
      <c r="Q20" s="4" t="s">
        <v>135</v>
      </c>
      <c r="R20" s="4">
        <v>4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</row>
    <row r="21" s="1" customFormat="1" ht="18" customHeight="1" spans="1:225">
      <c r="A21" s="10">
        <v>6</v>
      </c>
      <c r="B21" s="31" t="s">
        <v>29</v>
      </c>
      <c r="C21" s="36">
        <v>4890</v>
      </c>
      <c r="D21" s="36">
        <f t="shared" si="1"/>
        <v>4400</v>
      </c>
      <c r="E21" s="18">
        <f t="shared" si="2"/>
        <v>-10.0204498977505</v>
      </c>
      <c r="F21" s="17">
        <f t="shared" ref="F21:F32" si="3">D21-C21</f>
        <v>-490</v>
      </c>
      <c r="G21" s="4">
        <f>R34</f>
        <v>4400</v>
      </c>
      <c r="H21" s="4"/>
      <c r="I21" s="4" t="s">
        <v>135</v>
      </c>
      <c r="J21" s="4">
        <v>251</v>
      </c>
      <c r="K21" s="4">
        <v>1079</v>
      </c>
      <c r="L21" s="4"/>
      <c r="M21" s="4"/>
      <c r="N21" s="4">
        <v>5138</v>
      </c>
      <c r="O21" s="4"/>
      <c r="P21" s="4"/>
      <c r="Q21" s="4" t="s">
        <v>136</v>
      </c>
      <c r="R21" s="4">
        <v>62975</v>
      </c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</row>
    <row r="22" s="1" customFormat="1" ht="18" customHeight="1" spans="1:225">
      <c r="A22" s="10">
        <v>7</v>
      </c>
      <c r="B22" s="31" t="s">
        <v>30</v>
      </c>
      <c r="C22" s="36">
        <v>850</v>
      </c>
      <c r="D22" s="36">
        <f t="shared" si="1"/>
        <v>109</v>
      </c>
      <c r="E22" s="18">
        <f t="shared" si="2"/>
        <v>-87.1764705882353</v>
      </c>
      <c r="F22" s="17">
        <f t="shared" si="3"/>
        <v>-741</v>
      </c>
      <c r="G22" s="4">
        <f>R35</f>
        <v>109</v>
      </c>
      <c r="H22" s="4"/>
      <c r="I22" s="4" t="s">
        <v>136</v>
      </c>
      <c r="J22" s="4">
        <v>91181</v>
      </c>
      <c r="K22" s="4">
        <v>48272</v>
      </c>
      <c r="L22" s="4"/>
      <c r="M22" s="4"/>
      <c r="N22" s="4">
        <v>5209</v>
      </c>
      <c r="O22" s="4"/>
      <c r="P22" s="4"/>
      <c r="Q22" s="4" t="s">
        <v>22</v>
      </c>
      <c r="R22" s="4">
        <v>30740</v>
      </c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</row>
    <row r="23" s="1" customFormat="1" ht="18" customHeight="1" spans="1:225">
      <c r="A23" s="10"/>
      <c r="B23" s="37" t="s">
        <v>31</v>
      </c>
      <c r="C23" s="17">
        <v>779360</v>
      </c>
      <c r="D23" s="36">
        <f t="shared" si="1"/>
        <v>742285</v>
      </c>
      <c r="E23" s="18">
        <f t="shared" si="2"/>
        <v>-4.75710839663314</v>
      </c>
      <c r="F23" s="17">
        <f t="shared" si="3"/>
        <v>-37075</v>
      </c>
      <c r="G23" s="4">
        <f>R4</f>
        <v>742285</v>
      </c>
      <c r="H23" s="4"/>
      <c r="I23" s="4" t="s">
        <v>22</v>
      </c>
      <c r="J23" s="4">
        <v>35793</v>
      </c>
      <c r="K23" s="4">
        <v>29888</v>
      </c>
      <c r="L23" s="4"/>
      <c r="M23" s="4"/>
      <c r="N23" s="4">
        <v>693205</v>
      </c>
      <c r="O23" s="4"/>
      <c r="P23" s="4"/>
      <c r="Q23" s="4" t="s">
        <v>137</v>
      </c>
      <c r="R23" s="4">
        <v>15840</v>
      </c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</row>
    <row r="24" s="1" customFormat="1" ht="18" customHeight="1" spans="1:225">
      <c r="A24" s="10" t="s">
        <v>32</v>
      </c>
      <c r="B24" s="31" t="s">
        <v>33</v>
      </c>
      <c r="C24" s="17">
        <v>277910.1149</v>
      </c>
      <c r="D24" s="17">
        <f>D25+D26+D28+D29+D30+D31</f>
        <v>448795</v>
      </c>
      <c r="E24" s="18">
        <f t="shared" si="2"/>
        <v>61.4892643117683</v>
      </c>
      <c r="F24" s="17">
        <f t="shared" si="3"/>
        <v>170884.8851</v>
      </c>
      <c r="G24" s="4"/>
      <c r="H24" s="4"/>
      <c r="I24" s="4" t="s">
        <v>137</v>
      </c>
      <c r="J24" s="4">
        <v>18296</v>
      </c>
      <c r="K24" s="4">
        <v>15644</v>
      </c>
      <c r="L24" s="4"/>
      <c r="M24" s="4"/>
      <c r="N24" s="4">
        <v>622729.1149</v>
      </c>
      <c r="O24" s="4"/>
      <c r="P24" s="4"/>
      <c r="Q24" s="4" t="s">
        <v>138</v>
      </c>
      <c r="R24" s="4">
        <v>10560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</row>
    <row r="25" s="1" customFormat="1" ht="18" customHeight="1" spans="1:225">
      <c r="A25" s="10">
        <v>1</v>
      </c>
      <c r="B25" s="38" t="s">
        <v>34</v>
      </c>
      <c r="C25" s="36">
        <v>36057</v>
      </c>
      <c r="D25" s="17">
        <f>C25</f>
        <v>36057</v>
      </c>
      <c r="E25" s="18">
        <f t="shared" si="2"/>
        <v>0</v>
      </c>
      <c r="F25" s="17">
        <f t="shared" si="3"/>
        <v>0</v>
      </c>
      <c r="G25" s="4"/>
      <c r="H25" s="4"/>
      <c r="I25" s="4" t="s">
        <v>138</v>
      </c>
      <c r="J25" s="4">
        <v>12158</v>
      </c>
      <c r="K25" s="4">
        <v>9998</v>
      </c>
      <c r="L25" s="4"/>
      <c r="M25" s="4"/>
      <c r="N25" s="4">
        <v>36057</v>
      </c>
      <c r="O25" s="4"/>
      <c r="P25" s="4"/>
      <c r="Q25" s="4" t="s">
        <v>139</v>
      </c>
      <c r="R25" s="4">
        <v>40</v>
      </c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</row>
    <row r="26" s="1" customFormat="1" ht="18" customHeight="1" spans="1:225">
      <c r="A26" s="10">
        <v>2</v>
      </c>
      <c r="B26" s="38" t="s">
        <v>35</v>
      </c>
      <c r="C26" s="36">
        <v>70000</v>
      </c>
      <c r="D26" s="17">
        <v>130000</v>
      </c>
      <c r="E26" s="18">
        <f t="shared" si="2"/>
        <v>85.7142857142857</v>
      </c>
      <c r="F26" s="17">
        <f t="shared" si="3"/>
        <v>60000</v>
      </c>
      <c r="G26" s="4"/>
      <c r="H26" s="4"/>
      <c r="I26" s="4" t="s">
        <v>139</v>
      </c>
      <c r="J26" s="4">
        <v>162</v>
      </c>
      <c r="K26" s="4">
        <v>37</v>
      </c>
      <c r="L26" s="4"/>
      <c r="M26" s="4"/>
      <c r="N26" s="4">
        <v>359332.1149</v>
      </c>
      <c r="O26" s="4"/>
      <c r="P26" s="4"/>
      <c r="Q26" s="4" t="s">
        <v>140</v>
      </c>
      <c r="R26" s="4">
        <v>4300</v>
      </c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</row>
    <row r="27" s="1" customFormat="1" ht="18" customHeight="1" spans="1:225">
      <c r="A27" s="10"/>
      <c r="B27" s="38" t="s">
        <v>36</v>
      </c>
      <c r="C27" s="36">
        <v>70000</v>
      </c>
      <c r="D27" s="17">
        <v>130000</v>
      </c>
      <c r="E27" s="18">
        <f t="shared" si="2"/>
        <v>85.7142857142857</v>
      </c>
      <c r="F27" s="17">
        <f t="shared" si="3"/>
        <v>60000</v>
      </c>
      <c r="G27" s="4" t="s">
        <v>141</v>
      </c>
      <c r="H27" s="4"/>
      <c r="I27" s="4" t="s">
        <v>140</v>
      </c>
      <c r="J27" s="4">
        <v>5142</v>
      </c>
      <c r="K27" s="4">
        <v>4207</v>
      </c>
      <c r="L27" s="4"/>
      <c r="M27" s="4"/>
      <c r="N27" s="4">
        <v>109647</v>
      </c>
      <c r="O27" s="4"/>
      <c r="P27" s="4"/>
      <c r="Q27" s="4" t="s">
        <v>26</v>
      </c>
      <c r="R27" s="4">
        <v>15000</v>
      </c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</row>
    <row r="28" s="1" customFormat="1" ht="18" customHeight="1" spans="1:225">
      <c r="A28" s="10">
        <v>3</v>
      </c>
      <c r="B28" s="38" t="s">
        <v>37</v>
      </c>
      <c r="C28" s="36">
        <v>50000</v>
      </c>
      <c r="D28" s="17">
        <f>C28+10000</f>
        <v>60000</v>
      </c>
      <c r="E28" s="18">
        <f t="shared" si="2"/>
        <v>20</v>
      </c>
      <c r="F28" s="17">
        <f t="shared" si="3"/>
        <v>10000</v>
      </c>
      <c r="G28" s="4" t="s">
        <v>142</v>
      </c>
      <c r="I28" s="4" t="s">
        <v>143</v>
      </c>
      <c r="J28" s="4">
        <v>30</v>
      </c>
      <c r="K28" s="4">
        <v>0</v>
      </c>
      <c r="L28" s="4"/>
      <c r="M28" s="4"/>
      <c r="N28" s="4">
        <v>35610</v>
      </c>
      <c r="O28" s="4"/>
      <c r="P28" s="4"/>
      <c r="Q28" s="4" t="s">
        <v>27</v>
      </c>
      <c r="R28" s="4">
        <v>-10000</v>
      </c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</row>
    <row r="29" s="1" customFormat="1" ht="18" customHeight="1" spans="1:225">
      <c r="A29" s="10">
        <v>4</v>
      </c>
      <c r="B29" s="38" t="s">
        <v>38</v>
      </c>
      <c r="C29" s="36">
        <v>0</v>
      </c>
      <c r="D29" s="17">
        <f>C29+78191+18741</f>
        <v>96932</v>
      </c>
      <c r="E29" s="18" t="str">
        <f t="shared" si="2"/>
        <v/>
      </c>
      <c r="F29" s="17">
        <f t="shared" si="3"/>
        <v>96932</v>
      </c>
      <c r="G29" s="4" t="s">
        <v>144</v>
      </c>
      <c r="H29" s="4"/>
      <c r="I29" s="4" t="s">
        <v>26</v>
      </c>
      <c r="J29" s="4">
        <v>14008</v>
      </c>
      <c r="K29" s="4">
        <v>0</v>
      </c>
      <c r="L29" s="4"/>
      <c r="M29" s="4"/>
      <c r="N29" s="4">
        <v>74813</v>
      </c>
      <c r="O29" s="4"/>
      <c r="P29" s="4"/>
      <c r="Q29" s="4" t="s">
        <v>28</v>
      </c>
      <c r="R29" s="4">
        <v>13000</v>
      </c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</row>
    <row r="30" s="1" customFormat="1" ht="18" customHeight="1" spans="1:225">
      <c r="A30" s="10">
        <v>5</v>
      </c>
      <c r="B30" s="38" t="s">
        <v>39</v>
      </c>
      <c r="C30" s="36">
        <v>75603.1148999999</v>
      </c>
      <c r="D30" s="17">
        <f>80092+G30</f>
        <v>79556</v>
      </c>
      <c r="E30" s="18">
        <f t="shared" si="2"/>
        <v>5.22846856935535</v>
      </c>
      <c r="F30" s="17">
        <f t="shared" si="3"/>
        <v>3952.8851000001</v>
      </c>
      <c r="G30" s="4">
        <v>-536</v>
      </c>
      <c r="H30" s="4"/>
      <c r="I30" s="4" t="s">
        <v>27</v>
      </c>
      <c r="J30" s="4">
        <v>0</v>
      </c>
      <c r="K30" s="4">
        <v>0</v>
      </c>
      <c r="L30" s="4"/>
      <c r="M30" s="4"/>
      <c r="N30" s="4">
        <v>64264</v>
      </c>
      <c r="O30" s="4"/>
      <c r="P30" s="4"/>
      <c r="Q30" s="4" t="s">
        <v>145</v>
      </c>
      <c r="R30" s="4">
        <v>700</v>
      </c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</row>
    <row r="31" s="1" customFormat="1" ht="18" customHeight="1" spans="1:225">
      <c r="A31" s="10">
        <v>6</v>
      </c>
      <c r="B31" s="38" t="s">
        <v>40</v>
      </c>
      <c r="C31" s="36">
        <v>46250</v>
      </c>
      <c r="D31" s="17">
        <f>C31</f>
        <v>46250</v>
      </c>
      <c r="E31" s="18">
        <f t="shared" si="2"/>
        <v>0</v>
      </c>
      <c r="F31" s="17">
        <f t="shared" si="3"/>
        <v>0</v>
      </c>
      <c r="G31" s="4"/>
      <c r="H31" s="4"/>
      <c r="I31" s="4" t="s">
        <v>28</v>
      </c>
      <c r="J31" s="4">
        <v>22636</v>
      </c>
      <c r="K31" s="4">
        <v>4357</v>
      </c>
      <c r="L31" s="4"/>
      <c r="M31" s="4"/>
      <c r="N31" s="4">
        <v>52653</v>
      </c>
      <c r="O31" s="4"/>
      <c r="P31" s="4"/>
      <c r="Q31" s="4" t="s">
        <v>146</v>
      </c>
      <c r="R31" s="4">
        <v>4800</v>
      </c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</row>
    <row r="32" s="1" customFormat="1" ht="18" customHeight="1" spans="1:225">
      <c r="A32" s="10"/>
      <c r="B32" s="37" t="s">
        <v>41</v>
      </c>
      <c r="C32" s="22">
        <v>1057270.1149</v>
      </c>
      <c r="D32" s="22">
        <f>D23+D24</f>
        <v>1191080</v>
      </c>
      <c r="E32" s="18">
        <f t="shared" si="2"/>
        <v>12.6561682974134</v>
      </c>
      <c r="F32" s="17">
        <f t="shared" si="3"/>
        <v>133809.8851</v>
      </c>
      <c r="G32" s="4"/>
      <c r="H32" s="4"/>
      <c r="I32" s="4" t="s">
        <v>145</v>
      </c>
      <c r="J32" s="4">
        <v>953</v>
      </c>
      <c r="K32" s="4">
        <v>152</v>
      </c>
      <c r="L32" s="4"/>
      <c r="M32" s="4"/>
      <c r="N32" s="4">
        <v>1315934.1149</v>
      </c>
      <c r="O32" s="4"/>
      <c r="P32" s="4"/>
      <c r="Q32" s="4" t="s">
        <v>147</v>
      </c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</row>
    <row r="33" s="1" customFormat="1" ht="18" hidden="1" customHeight="1" spans="1:225">
      <c r="A33" s="34"/>
      <c r="B33" s="34"/>
      <c r="C33" s="34"/>
      <c r="D33" s="39"/>
      <c r="E33" s="34"/>
      <c r="F33" s="34"/>
      <c r="G33" s="4"/>
      <c r="H33" s="4"/>
      <c r="I33" s="4" t="s">
        <v>147</v>
      </c>
      <c r="J33" s="4">
        <v>28</v>
      </c>
      <c r="K33" s="4">
        <v>3009</v>
      </c>
      <c r="L33" s="4"/>
      <c r="M33" s="4"/>
      <c r="N33" s="4"/>
      <c r="O33" s="4"/>
      <c r="P33" s="4"/>
      <c r="Q33" s="34" t="s">
        <v>25</v>
      </c>
      <c r="R33" s="34">
        <v>9726</v>
      </c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</row>
    <row r="34" s="34" customFormat="1" ht="16.5" hidden="1" customHeight="1" spans="1:18">
      <c r="A34" s="10"/>
      <c r="B34" s="37" t="s">
        <v>42</v>
      </c>
      <c r="C34" s="17"/>
      <c r="D34" s="17"/>
      <c r="E34" s="17"/>
      <c r="F34" s="40"/>
      <c r="I34" s="34" t="s">
        <v>25</v>
      </c>
      <c r="J34" s="34">
        <v>4924</v>
      </c>
      <c r="K34" s="34">
        <v>946</v>
      </c>
      <c r="Q34" s="4" t="s">
        <v>29</v>
      </c>
      <c r="R34" s="4">
        <v>4400</v>
      </c>
    </row>
    <row r="35" s="1" customFormat="1" ht="18" hidden="1" customHeight="1" spans="1:229">
      <c r="A35" s="10"/>
      <c r="B35" s="37" t="s">
        <v>43</v>
      </c>
      <c r="C35" s="17"/>
      <c r="D35" s="22"/>
      <c r="E35" s="22"/>
      <c r="F35" s="40"/>
      <c r="G35" s="4"/>
      <c r="H35" s="4"/>
      <c r="I35" s="4" t="s">
        <v>29</v>
      </c>
      <c r="J35" s="4">
        <v>4879</v>
      </c>
      <c r="K35" s="4">
        <v>0</v>
      </c>
      <c r="L35" s="4"/>
      <c r="M35" s="4"/>
      <c r="N35" s="4"/>
      <c r="O35" s="4"/>
      <c r="P35" s="4"/>
      <c r="Q35" s="4" t="s">
        <v>30</v>
      </c>
      <c r="R35" s="4">
        <v>109</v>
      </c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</row>
    <row r="36" s="1" customFormat="1" ht="18" hidden="1" customHeight="1" spans="1:229">
      <c r="A36" s="3"/>
      <c r="B36" s="4"/>
      <c r="C36" s="4"/>
      <c r="D36" s="4"/>
      <c r="E36" s="4"/>
      <c r="F36" s="4"/>
      <c r="G36" s="4"/>
      <c r="H36" s="4"/>
      <c r="I36" s="4" t="s">
        <v>30</v>
      </c>
      <c r="J36" s="4">
        <f>8941-4200</f>
        <v>4741</v>
      </c>
      <c r="K36" s="4">
        <f>13081+4200</f>
        <v>17281</v>
      </c>
      <c r="L36" s="4"/>
      <c r="M36" s="4"/>
      <c r="N36" s="4"/>
      <c r="O36" s="4"/>
      <c r="P36" s="4"/>
      <c r="R36" s="1">
        <v>562575</v>
      </c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</row>
    <row r="37" spans="18:18">
      <c r="R37" s="4">
        <v>233775</v>
      </c>
    </row>
    <row r="38" spans="18:18">
      <c r="R38" s="4">
        <v>155250</v>
      </c>
    </row>
    <row r="39" spans="18:18">
      <c r="R39" s="4">
        <v>78525</v>
      </c>
    </row>
    <row r="40" spans="18:18">
      <c r="R40" s="4">
        <v>268800</v>
      </c>
    </row>
    <row r="41" spans="18:18">
      <c r="R41" s="4">
        <v>60000</v>
      </c>
    </row>
  </sheetData>
  <mergeCells count="1">
    <mergeCell ref="A2:F2"/>
  </mergeCells>
  <pageMargins left="0.709027777777778" right="0.709027777777778" top="0.75" bottom="0.75" header="0.309027777777778" footer="0.309027777777778"/>
  <pageSetup paperSize="9" scale="84" orientation="portrait" horizontalDpi="600" verticalDpi="600"/>
  <headerFooter alignWithMargins="0" scaleWithDoc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P44"/>
  <sheetViews>
    <sheetView zoomScale="85" zoomScaleNormal="85" workbookViewId="0">
      <selection activeCell="G13" sqref="G$1:L$1048576"/>
    </sheetView>
  </sheetViews>
  <sheetFormatPr defaultColWidth="9" defaultRowHeight="14.25"/>
  <cols>
    <col min="1" max="1" width="9.625" style="3" customWidth="1"/>
    <col min="2" max="2" width="35" style="4" customWidth="1"/>
    <col min="3" max="3" width="15.5" style="4" customWidth="1"/>
    <col min="4" max="4" width="13" style="2" customWidth="1"/>
    <col min="5" max="5" width="13" style="4" customWidth="1"/>
    <col min="6" max="6" width="13.875" style="4" customWidth="1"/>
    <col min="7" max="7" width="12.625" style="4" hidden="1" customWidth="1"/>
    <col min="8" max="11" width="9" style="4" hidden="1" customWidth="1"/>
    <col min="12" max="12" width="10.725" style="4" hidden="1" customWidth="1"/>
    <col min="13" max="16384" width="9" style="4"/>
  </cols>
  <sheetData>
    <row r="1" s="1" customFormat="1" ht="24.95" customHeight="1" spans="1:224">
      <c r="A1" s="3"/>
      <c r="B1" s="4"/>
      <c r="C1" s="4"/>
      <c r="D1" s="2"/>
      <c r="E1" s="4"/>
      <c r="F1" s="5" t="s">
        <v>148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</row>
    <row r="2" s="1" customFormat="1" ht="24.95" customHeight="1" spans="1:224">
      <c r="A2" s="6" t="s">
        <v>149</v>
      </c>
      <c r="B2" s="6"/>
      <c r="C2" s="6"/>
      <c r="D2" s="6"/>
      <c r="E2" s="6"/>
      <c r="F2" s="6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</row>
    <row r="3" s="1" customFormat="1" ht="24.95" customHeight="1" spans="1:224">
      <c r="A3" s="3"/>
      <c r="B3" s="4"/>
      <c r="C3" s="4"/>
      <c r="D3" s="2"/>
      <c r="E3" s="4"/>
      <c r="F3" s="8" t="s">
        <v>2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</row>
    <row r="4" s="1" customFormat="1" ht="46.5" customHeight="1" spans="1:224">
      <c r="A4" s="10" t="s">
        <v>3</v>
      </c>
      <c r="B4" s="10" t="s">
        <v>150</v>
      </c>
      <c r="C4" s="10" t="s">
        <v>5</v>
      </c>
      <c r="D4" s="10" t="s">
        <v>6</v>
      </c>
      <c r="E4" s="26" t="s">
        <v>7</v>
      </c>
      <c r="F4" s="27" t="s">
        <v>8</v>
      </c>
      <c r="G4" s="4"/>
      <c r="H4" s="4"/>
      <c r="I4" s="4" t="s">
        <v>151</v>
      </c>
      <c r="J4" s="4" t="s">
        <v>152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</row>
    <row r="5" s="2" customFormat="1" ht="18" customHeight="1" spans="1:12">
      <c r="A5" s="14" t="s">
        <v>11</v>
      </c>
      <c r="B5" s="15" t="s">
        <v>50</v>
      </c>
      <c r="C5" s="28">
        <v>74340.17</v>
      </c>
      <c r="D5" s="28">
        <f>北仑区本级支!D5+北仑区街道支!D5</f>
        <v>68155.69</v>
      </c>
      <c r="E5" s="18">
        <f>IF(C5=0,"",(D5/C5-1)*100)</f>
        <v>-8.31916311194876</v>
      </c>
      <c r="F5" s="29">
        <f>D5-C5</f>
        <v>-6184.48</v>
      </c>
      <c r="I5" s="2">
        <v>72514</v>
      </c>
      <c r="J5" s="2">
        <v>4521</v>
      </c>
      <c r="L5" s="33">
        <f>D5/I5-1</f>
        <v>-0.060103014590286</v>
      </c>
    </row>
    <row r="6" s="2" customFormat="1" ht="18" customHeight="1" spans="1:12">
      <c r="A6" s="14" t="s">
        <v>20</v>
      </c>
      <c r="B6" s="15" t="s">
        <v>52</v>
      </c>
      <c r="C6" s="28">
        <v>666.81</v>
      </c>
      <c r="D6" s="28">
        <f>北仑区本级支!D6+北仑区街道支!D6</f>
        <v>666.81</v>
      </c>
      <c r="E6" s="18">
        <f t="shared" ref="E6:E38" si="0">IF(C6=0,"",(D6/C6-1)*100)</f>
        <v>0</v>
      </c>
      <c r="F6" s="29">
        <f t="shared" ref="F6:F30" si="1">D6-C6</f>
        <v>0</v>
      </c>
      <c r="I6" s="2">
        <v>916</v>
      </c>
      <c r="J6" s="2">
        <v>97</v>
      </c>
      <c r="L6" s="33">
        <f t="shared" ref="L6:L29" si="2">D6/I6-1</f>
        <v>-0.272041484716157</v>
      </c>
    </row>
    <row r="7" s="2" customFormat="1" ht="18" customHeight="1" spans="1:12">
      <c r="A7" s="14" t="s">
        <v>32</v>
      </c>
      <c r="B7" s="15" t="s">
        <v>53</v>
      </c>
      <c r="C7" s="28">
        <v>50258.75</v>
      </c>
      <c r="D7" s="28">
        <f>北仑区本级支!D7+北仑区街道支!D7</f>
        <v>51097.68915</v>
      </c>
      <c r="E7" s="18">
        <f t="shared" si="0"/>
        <v>1.66923998308752</v>
      </c>
      <c r="F7" s="29">
        <f t="shared" si="1"/>
        <v>838.939149999998</v>
      </c>
      <c r="I7" s="2">
        <v>53522</v>
      </c>
      <c r="J7" s="2">
        <v>2486</v>
      </c>
      <c r="L7" s="33">
        <f t="shared" si="2"/>
        <v>-0.0452955952692351</v>
      </c>
    </row>
    <row r="8" s="2" customFormat="1" ht="18" customHeight="1" spans="1:12">
      <c r="A8" s="14" t="s">
        <v>54</v>
      </c>
      <c r="B8" s="15" t="s">
        <v>55</v>
      </c>
      <c r="C8" s="28">
        <v>147485.43</v>
      </c>
      <c r="D8" s="28">
        <f>北仑区本级支!D8+北仑区街道支!D8</f>
        <v>171549.43</v>
      </c>
      <c r="E8" s="18">
        <f t="shared" si="0"/>
        <v>16.3161879787041</v>
      </c>
      <c r="F8" s="29">
        <f t="shared" si="1"/>
        <v>24064</v>
      </c>
      <c r="I8" s="2">
        <v>188016</v>
      </c>
      <c r="J8" s="2">
        <v>13306</v>
      </c>
      <c r="L8" s="33">
        <f t="shared" si="2"/>
        <v>-0.0875806846225854</v>
      </c>
    </row>
    <row r="9" s="2" customFormat="1" ht="18" customHeight="1" spans="1:12">
      <c r="A9" s="14" t="s">
        <v>57</v>
      </c>
      <c r="B9" s="15" t="s">
        <v>58</v>
      </c>
      <c r="C9" s="28">
        <v>33234.89</v>
      </c>
      <c r="D9" s="28">
        <f>北仑区本级支!D9+北仑区街道支!D9</f>
        <v>33234.89</v>
      </c>
      <c r="E9" s="18">
        <f t="shared" si="0"/>
        <v>0</v>
      </c>
      <c r="F9" s="29">
        <f t="shared" si="1"/>
        <v>0</v>
      </c>
      <c r="I9" s="2">
        <v>38894</v>
      </c>
      <c r="J9" s="2">
        <v>15335</v>
      </c>
      <c r="L9" s="33">
        <f t="shared" si="2"/>
        <v>-0.145500848459917</v>
      </c>
    </row>
    <row r="10" s="2" customFormat="1" ht="18" customHeight="1" spans="1:12">
      <c r="A10" s="14" t="s">
        <v>60</v>
      </c>
      <c r="B10" s="15" t="s">
        <v>61</v>
      </c>
      <c r="C10" s="28">
        <v>11426.13</v>
      </c>
      <c r="D10" s="28">
        <f>北仑区本级支!D10+北仑区街道支!D10</f>
        <v>11827.958105</v>
      </c>
      <c r="E10" s="18">
        <f t="shared" si="0"/>
        <v>3.51674718386716</v>
      </c>
      <c r="F10" s="29">
        <f t="shared" si="1"/>
        <v>401.828105000001</v>
      </c>
      <c r="I10" s="2">
        <v>12620</v>
      </c>
      <c r="J10" s="2">
        <v>2153</v>
      </c>
      <c r="L10" s="33">
        <f t="shared" si="2"/>
        <v>-0.0627608474643423</v>
      </c>
    </row>
    <row r="11" s="2" customFormat="1" ht="18" customHeight="1" spans="1:12">
      <c r="A11" s="14" t="s">
        <v>62</v>
      </c>
      <c r="B11" s="15" t="s">
        <v>63</v>
      </c>
      <c r="C11" s="28">
        <v>90418.36</v>
      </c>
      <c r="D11" s="28">
        <f>北仑区本级支!D11+北仑区街道支!D11</f>
        <v>82313.5191</v>
      </c>
      <c r="E11" s="18">
        <f t="shared" si="0"/>
        <v>-8.96371146302588</v>
      </c>
      <c r="F11" s="29">
        <f t="shared" si="1"/>
        <v>-8104.84090000001</v>
      </c>
      <c r="I11" s="2">
        <v>78398</v>
      </c>
      <c r="J11" s="2">
        <v>5725</v>
      </c>
      <c r="L11" s="33">
        <f t="shared" si="2"/>
        <v>0.0499441197479529</v>
      </c>
    </row>
    <row r="12" s="2" customFormat="1" ht="18" customHeight="1" spans="1:12">
      <c r="A12" s="14" t="s">
        <v>65</v>
      </c>
      <c r="B12" s="15" t="s">
        <v>66</v>
      </c>
      <c r="C12" s="28">
        <v>44365.33</v>
      </c>
      <c r="D12" s="28">
        <f>北仑区本级支!D12+北仑区街道支!D12</f>
        <v>49338.83</v>
      </c>
      <c r="E12" s="18">
        <f t="shared" si="0"/>
        <v>11.2103302285816</v>
      </c>
      <c r="F12" s="29">
        <f t="shared" si="1"/>
        <v>4973.5</v>
      </c>
      <c r="I12" s="2">
        <v>46574</v>
      </c>
      <c r="J12" s="2">
        <v>2515</v>
      </c>
      <c r="L12" s="33">
        <f t="shared" si="2"/>
        <v>0.0593642375574355</v>
      </c>
    </row>
    <row r="13" s="2" customFormat="1" ht="18" customHeight="1" spans="1:12">
      <c r="A13" s="14" t="s">
        <v>67</v>
      </c>
      <c r="B13" s="15" t="s">
        <v>68</v>
      </c>
      <c r="C13" s="28">
        <v>9787.99</v>
      </c>
      <c r="D13" s="28">
        <f>北仑区本级支!D13+北仑区街道支!D13</f>
        <v>9787.99</v>
      </c>
      <c r="E13" s="18">
        <f t="shared" si="0"/>
        <v>0</v>
      </c>
      <c r="F13" s="29">
        <f t="shared" si="1"/>
        <v>0</v>
      </c>
      <c r="I13" s="2">
        <v>221015</v>
      </c>
      <c r="J13" s="2">
        <v>214161</v>
      </c>
      <c r="L13" s="33">
        <f t="shared" si="2"/>
        <v>-0.955713458362555</v>
      </c>
    </row>
    <row r="14" s="2" customFormat="1" ht="18" customHeight="1" spans="1:12">
      <c r="A14" s="14" t="s">
        <v>69</v>
      </c>
      <c r="B14" s="15" t="s">
        <v>70</v>
      </c>
      <c r="C14" s="28">
        <v>42363.95</v>
      </c>
      <c r="D14" s="28">
        <f>北仑区本级支!D14+北仑区街道支!D14</f>
        <v>42096.95</v>
      </c>
      <c r="E14" s="18">
        <f t="shared" si="0"/>
        <v>-0.630252844694601</v>
      </c>
      <c r="F14" s="29">
        <f t="shared" si="1"/>
        <v>-267</v>
      </c>
      <c r="I14" s="2">
        <v>78344</v>
      </c>
      <c r="J14" s="2">
        <v>2581</v>
      </c>
      <c r="L14" s="33">
        <f t="shared" si="2"/>
        <v>-0.462665296640458</v>
      </c>
    </row>
    <row r="15" s="2" customFormat="1" ht="18" customHeight="1" spans="1:12">
      <c r="A15" s="14" t="s">
        <v>71</v>
      </c>
      <c r="B15" s="15" t="s">
        <v>72</v>
      </c>
      <c r="C15" s="28">
        <v>21081</v>
      </c>
      <c r="D15" s="28">
        <f>北仑区本级支!D15+北仑区街道支!D15</f>
        <v>21290</v>
      </c>
      <c r="E15" s="18">
        <f t="shared" si="0"/>
        <v>0.991414069541285</v>
      </c>
      <c r="F15" s="29">
        <f t="shared" si="1"/>
        <v>209</v>
      </c>
      <c r="I15" s="2">
        <v>28002</v>
      </c>
      <c r="J15" s="2">
        <v>7269</v>
      </c>
      <c r="L15" s="33">
        <f t="shared" si="2"/>
        <v>-0.239697164488251</v>
      </c>
    </row>
    <row r="16" s="2" customFormat="1" ht="18" customHeight="1" spans="1:12">
      <c r="A16" s="14" t="s">
        <v>73</v>
      </c>
      <c r="B16" s="15" t="s">
        <v>74</v>
      </c>
      <c r="C16" s="28">
        <v>24070.81</v>
      </c>
      <c r="D16" s="28">
        <f>北仑区本级支!D16+北仑区街道支!D16</f>
        <v>27070.81</v>
      </c>
      <c r="E16" s="18">
        <f t="shared" si="0"/>
        <v>12.4632282835517</v>
      </c>
      <c r="F16" s="29">
        <f t="shared" si="1"/>
        <v>3000</v>
      </c>
      <c r="I16" s="2">
        <v>31405</v>
      </c>
      <c r="J16" s="2">
        <v>19001</v>
      </c>
      <c r="L16" s="33">
        <f t="shared" si="2"/>
        <v>-0.13800955261901</v>
      </c>
    </row>
    <row r="17" s="2" customFormat="1" ht="18" customHeight="1" spans="1:12">
      <c r="A17" s="14" t="s">
        <v>75</v>
      </c>
      <c r="B17" s="21" t="s">
        <v>76</v>
      </c>
      <c r="C17" s="28">
        <v>11101.71</v>
      </c>
      <c r="D17" s="28">
        <f>北仑区本级支!D17+北仑区街道支!D17</f>
        <v>42911.71</v>
      </c>
      <c r="E17" s="18">
        <f t="shared" si="0"/>
        <v>286.532435093332</v>
      </c>
      <c r="F17" s="29">
        <f t="shared" si="1"/>
        <v>31810</v>
      </c>
      <c r="I17" s="2">
        <v>46421</v>
      </c>
      <c r="J17" s="2">
        <v>44340</v>
      </c>
      <c r="L17" s="33">
        <f t="shared" si="2"/>
        <v>-0.0755970358243037</v>
      </c>
    </row>
    <row r="18" s="2" customFormat="1" ht="18" customHeight="1" spans="1:12">
      <c r="A18" s="14" t="s">
        <v>78</v>
      </c>
      <c r="B18" s="21" t="s">
        <v>79</v>
      </c>
      <c r="C18" s="28">
        <v>300.72</v>
      </c>
      <c r="D18" s="28">
        <f>北仑区本级支!D18+北仑区街道支!D18</f>
        <v>300.72</v>
      </c>
      <c r="E18" s="18">
        <f t="shared" si="0"/>
        <v>0</v>
      </c>
      <c r="F18" s="29">
        <f t="shared" si="1"/>
        <v>0</v>
      </c>
      <c r="I18" s="2">
        <v>10826</v>
      </c>
      <c r="J18" s="2">
        <v>10775</v>
      </c>
      <c r="L18" s="33">
        <f t="shared" si="2"/>
        <v>-0.972222427489377</v>
      </c>
    </row>
    <row r="19" s="2" customFormat="1" ht="18" customHeight="1" spans="1:12">
      <c r="A19" s="14" t="s">
        <v>81</v>
      </c>
      <c r="B19" s="21" t="s">
        <v>82</v>
      </c>
      <c r="C19" s="28">
        <v>761.35</v>
      </c>
      <c r="D19" s="28">
        <f>北仑区本级支!D19+北仑区街道支!D19</f>
        <v>761.35</v>
      </c>
      <c r="E19" s="18">
        <f t="shared" si="0"/>
        <v>0</v>
      </c>
      <c r="F19" s="29">
        <f t="shared" si="1"/>
        <v>0</v>
      </c>
      <c r="I19" s="2">
        <v>1144</v>
      </c>
      <c r="J19" s="2">
        <v>732</v>
      </c>
      <c r="L19" s="33">
        <f t="shared" si="2"/>
        <v>-0.334484265734266</v>
      </c>
    </row>
    <row r="20" s="2" customFormat="1" ht="18" customHeight="1" spans="1:12">
      <c r="A20" s="14" t="s">
        <v>83</v>
      </c>
      <c r="B20" s="21" t="s">
        <v>84</v>
      </c>
      <c r="C20" s="28">
        <v>1900</v>
      </c>
      <c r="D20" s="28">
        <f>北仑区本级支!D20+北仑区街道支!D20</f>
        <v>1900</v>
      </c>
      <c r="E20" s="18">
        <f t="shared" si="0"/>
        <v>0</v>
      </c>
      <c r="F20" s="29">
        <f t="shared" si="1"/>
        <v>0</v>
      </c>
      <c r="I20" s="2">
        <v>1678</v>
      </c>
      <c r="J20" s="2">
        <v>0</v>
      </c>
      <c r="L20" s="33">
        <f t="shared" si="2"/>
        <v>0.132300357568534</v>
      </c>
    </row>
    <row r="21" s="2" customFormat="1" ht="18" customHeight="1" spans="1:12">
      <c r="A21" s="14" t="s">
        <v>85</v>
      </c>
      <c r="B21" s="21" t="s">
        <v>86</v>
      </c>
      <c r="C21" s="28">
        <v>2816.85</v>
      </c>
      <c r="D21" s="28">
        <f>北仑区本级支!D21+北仑区街道支!D21</f>
        <v>2566.85</v>
      </c>
      <c r="E21" s="18">
        <f t="shared" si="0"/>
        <v>-8.87516197170598</v>
      </c>
      <c r="F21" s="29">
        <f t="shared" si="1"/>
        <v>-250</v>
      </c>
      <c r="I21" s="2">
        <v>2857</v>
      </c>
      <c r="J21" s="2">
        <v>1979</v>
      </c>
      <c r="L21" s="33">
        <f t="shared" si="2"/>
        <v>-0.101557577878894</v>
      </c>
    </row>
    <row r="22" s="2" customFormat="1" ht="18" customHeight="1" spans="1:12">
      <c r="A22" s="14" t="s">
        <v>87</v>
      </c>
      <c r="B22" s="21" t="s">
        <v>88</v>
      </c>
      <c r="C22" s="28">
        <v>28734.96</v>
      </c>
      <c r="D22" s="28">
        <f>北仑区本级支!D22+北仑区街道支!D22</f>
        <v>28632.96</v>
      </c>
      <c r="E22" s="18">
        <f t="shared" si="0"/>
        <v>-0.354968303418557</v>
      </c>
      <c r="F22" s="29">
        <f t="shared" si="1"/>
        <v>-102</v>
      </c>
      <c r="I22" s="2">
        <v>30058</v>
      </c>
      <c r="J22" s="2">
        <v>1557</v>
      </c>
      <c r="L22" s="33">
        <f t="shared" si="2"/>
        <v>-0.0474096746290505</v>
      </c>
    </row>
    <row r="23" s="2" customFormat="1" ht="18" customHeight="1" spans="1:12">
      <c r="A23" s="14" t="s">
        <v>89</v>
      </c>
      <c r="B23" s="21" t="s">
        <v>90</v>
      </c>
      <c r="C23" s="28">
        <v>0</v>
      </c>
      <c r="D23" s="28">
        <f>北仑区本级支!D23+北仑区街道支!D23</f>
        <v>0</v>
      </c>
      <c r="E23" s="18" t="str">
        <f t="shared" si="0"/>
        <v/>
      </c>
      <c r="F23" s="29">
        <f t="shared" si="1"/>
        <v>0</v>
      </c>
      <c r="I23" s="2">
        <v>3372</v>
      </c>
      <c r="J23" s="2">
        <v>72</v>
      </c>
      <c r="L23" s="33">
        <f t="shared" si="2"/>
        <v>-1</v>
      </c>
    </row>
    <row r="24" s="2" customFormat="1" ht="18" customHeight="1" spans="1:12">
      <c r="A24" s="14" t="s">
        <v>91</v>
      </c>
      <c r="B24" s="21" t="s">
        <v>92</v>
      </c>
      <c r="C24" s="28">
        <v>3207.3</v>
      </c>
      <c r="D24" s="28">
        <f>北仑区本级支!D24+北仑区街道支!D24</f>
        <v>3274.1</v>
      </c>
      <c r="E24" s="18">
        <f t="shared" si="0"/>
        <v>2.08274872946093</v>
      </c>
      <c r="F24" s="29">
        <f t="shared" si="1"/>
        <v>66.8000000000002</v>
      </c>
      <c r="I24" s="2">
        <v>3098</v>
      </c>
      <c r="J24" s="2">
        <v>301</v>
      </c>
      <c r="L24" s="33">
        <f t="shared" si="2"/>
        <v>0.0568431245965137</v>
      </c>
    </row>
    <row r="25" s="2" customFormat="1" ht="18" customHeight="1" spans="1:12">
      <c r="A25" s="14" t="s">
        <v>93</v>
      </c>
      <c r="B25" s="15" t="s">
        <v>94</v>
      </c>
      <c r="C25" s="28">
        <v>7147</v>
      </c>
      <c r="D25" s="28">
        <f>北仑区本级支!D25+北仑区街道支!D25</f>
        <v>12857</v>
      </c>
      <c r="E25" s="18">
        <f t="shared" si="0"/>
        <v>79.8936616762278</v>
      </c>
      <c r="F25" s="29">
        <f t="shared" si="1"/>
        <v>5710</v>
      </c>
      <c r="G25" s="30">
        <f ca="1">D29*0.03</f>
        <v>21808.39492965</v>
      </c>
      <c r="L25" s="33" t="e">
        <f t="shared" si="2"/>
        <v>#DIV/0!</v>
      </c>
    </row>
    <row r="26" s="2" customFormat="1" ht="18" customHeight="1" spans="1:12">
      <c r="A26" s="14" t="s">
        <v>95</v>
      </c>
      <c r="B26" s="15" t="s">
        <v>96</v>
      </c>
      <c r="C26" s="28">
        <v>20810.23</v>
      </c>
      <c r="D26" s="28">
        <f>北仑区本级支!D26+北仑区街道支!D26</f>
        <v>47159.11</v>
      </c>
      <c r="E26" s="18">
        <f t="shared" si="0"/>
        <v>126.615035009224</v>
      </c>
      <c r="F26" s="29">
        <f t="shared" si="1"/>
        <v>26348.88</v>
      </c>
      <c r="G26" s="30"/>
      <c r="I26" s="2">
        <v>298</v>
      </c>
      <c r="J26" s="2">
        <v>134</v>
      </c>
      <c r="L26" s="33">
        <f t="shared" si="2"/>
        <v>157.252046979866</v>
      </c>
    </row>
    <row r="27" s="2" customFormat="1" ht="18" hidden="1" customHeight="1" spans="1:12">
      <c r="A27" s="14" t="s">
        <v>97</v>
      </c>
      <c r="B27" s="15" t="s">
        <v>98</v>
      </c>
      <c r="C27" s="28">
        <v>0</v>
      </c>
      <c r="D27" s="28">
        <f ca="1">北仑区本级支!D27+北仑区街道支!D27</f>
        <v>0</v>
      </c>
      <c r="E27" s="18" t="str">
        <f ca="1" t="shared" si="0"/>
        <v/>
      </c>
      <c r="F27" s="29">
        <f ca="1" t="shared" si="1"/>
        <v>0</v>
      </c>
      <c r="G27" s="30"/>
      <c r="J27" s="2">
        <v>0</v>
      </c>
      <c r="L27" s="33" t="e">
        <f ca="1" t="shared" si="2"/>
        <v>#DIV/0!</v>
      </c>
    </row>
    <row r="28" s="2" customFormat="1" ht="18" customHeight="1" spans="1:12">
      <c r="A28" s="10" t="s">
        <v>97</v>
      </c>
      <c r="B28" s="15" t="s">
        <v>99</v>
      </c>
      <c r="C28" s="28">
        <v>13400</v>
      </c>
      <c r="D28" s="28">
        <f ca="1">北仑区本级支!D28+北仑区街道支!D28</f>
        <v>18152.1313</v>
      </c>
      <c r="E28" s="18">
        <f ca="1" t="shared" si="0"/>
        <v>35.4636664179105</v>
      </c>
      <c r="F28" s="29">
        <f ca="1" t="shared" si="1"/>
        <v>4752.1313</v>
      </c>
      <c r="G28" s="30"/>
      <c r="I28" s="2">
        <v>17706</v>
      </c>
      <c r="J28" s="2">
        <v>0</v>
      </c>
      <c r="L28" s="33">
        <f ca="1" t="shared" si="2"/>
        <v>0.0251966169660003</v>
      </c>
    </row>
    <row r="29" s="2" customFormat="1" ht="18" customHeight="1" spans="1:12">
      <c r="A29" s="10"/>
      <c r="B29" s="10" t="s">
        <v>100</v>
      </c>
      <c r="C29" s="28">
        <v>639679.74</v>
      </c>
      <c r="D29" s="28">
        <f ca="1">北仑区本级支!D29+北仑区街道支!D29</f>
        <v>726946.497655</v>
      </c>
      <c r="E29" s="18">
        <f ca="1" t="shared" si="0"/>
        <v>13.6422575545381</v>
      </c>
      <c r="F29" s="29">
        <f ca="1" t="shared" si="1"/>
        <v>87266.757655</v>
      </c>
      <c r="G29" s="30">
        <f>北仑区本级支!F29+北仑区街道支!F29</f>
        <v>87266.757655</v>
      </c>
      <c r="I29" s="2">
        <v>967678</v>
      </c>
      <c r="J29" s="2">
        <v>349056</v>
      </c>
      <c r="L29" s="33">
        <f ca="1" t="shared" si="2"/>
        <v>-0.248772321314528</v>
      </c>
    </row>
    <row r="30" s="2" customFormat="1" ht="18" customHeight="1" spans="1:9">
      <c r="A30" s="10" t="s">
        <v>102</v>
      </c>
      <c r="B30" s="21" t="s">
        <v>103</v>
      </c>
      <c r="C30" s="28">
        <v>46250</v>
      </c>
      <c r="D30" s="28">
        <f>C30</f>
        <v>46250</v>
      </c>
      <c r="E30" s="18">
        <f t="shared" si="0"/>
        <v>0</v>
      </c>
      <c r="F30" s="29">
        <f t="shared" si="1"/>
        <v>0</v>
      </c>
      <c r="I30" s="2">
        <v>52653</v>
      </c>
    </row>
    <row r="31" s="2" customFormat="1" ht="18" customHeight="1" spans="1:9">
      <c r="A31" s="10" t="s">
        <v>104</v>
      </c>
      <c r="B31" s="31" t="s">
        <v>105</v>
      </c>
      <c r="C31" s="28">
        <v>225737.26</v>
      </c>
      <c r="D31" s="28">
        <f>D32+D35</f>
        <v>208327.502345</v>
      </c>
      <c r="E31" s="18">
        <f t="shared" si="0"/>
        <v>-7.71239876615851</v>
      </c>
      <c r="F31" s="29">
        <f t="shared" ref="F31:F38" si="3">D31-C31</f>
        <v>-17409.757655</v>
      </c>
      <c r="I31" s="2">
        <v>332144</v>
      </c>
    </row>
    <row r="32" s="1" customFormat="1" ht="18" customHeight="1" spans="1:224">
      <c r="A32" s="10">
        <v>1</v>
      </c>
      <c r="B32" s="31" t="s">
        <v>106</v>
      </c>
      <c r="C32" s="28">
        <v>225737.26</v>
      </c>
      <c r="D32" s="28">
        <v>208327.502345</v>
      </c>
      <c r="E32" s="18">
        <f t="shared" si="0"/>
        <v>-7.71239876615851</v>
      </c>
      <c r="F32" s="29">
        <f t="shared" si="3"/>
        <v>-17409.757655</v>
      </c>
      <c r="G32" s="4"/>
      <c r="H32" s="4"/>
      <c r="I32" s="4">
        <v>163775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</row>
    <row r="33" s="1" customFormat="1" ht="18" customHeight="1" spans="1:224">
      <c r="A33" s="10">
        <v>2</v>
      </c>
      <c r="B33" s="31" t="s">
        <v>108</v>
      </c>
      <c r="C33" s="28">
        <v>0</v>
      </c>
      <c r="D33" s="28">
        <v>0</v>
      </c>
      <c r="E33" s="18" t="str">
        <f t="shared" si="0"/>
        <v/>
      </c>
      <c r="F33" s="29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</row>
    <row r="34" s="1" customFormat="1" ht="18" customHeight="1" spans="1:224">
      <c r="A34" s="10">
        <v>3</v>
      </c>
      <c r="B34" s="31" t="s">
        <v>109</v>
      </c>
      <c r="C34" s="28">
        <v>0</v>
      </c>
      <c r="D34" s="28">
        <v>0</v>
      </c>
      <c r="E34" s="18" t="str">
        <f t="shared" si="0"/>
        <v/>
      </c>
      <c r="F34" s="29"/>
      <c r="G34" s="4"/>
      <c r="H34" s="4"/>
      <c r="I34" s="4">
        <v>88277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</row>
    <row r="35" s="1" customFormat="1" ht="18" customHeight="1" spans="1:224">
      <c r="A35" s="10">
        <v>4</v>
      </c>
      <c r="B35" s="31" t="s">
        <v>110</v>
      </c>
      <c r="C35" s="28">
        <v>0</v>
      </c>
      <c r="D35" s="28"/>
      <c r="E35" s="18" t="str">
        <f t="shared" si="0"/>
        <v/>
      </c>
      <c r="F35" s="29"/>
      <c r="G35" s="4"/>
      <c r="H35" s="4"/>
      <c r="I35" s="4">
        <v>80092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</row>
    <row r="36" s="1" customFormat="1" ht="18" customHeight="1" spans="1:224">
      <c r="A36" s="10" t="s">
        <v>111</v>
      </c>
      <c r="B36" s="32" t="s">
        <v>112</v>
      </c>
      <c r="C36" s="28">
        <v>70000</v>
      </c>
      <c r="D36" s="28">
        <f>北仑区收!D27</f>
        <v>130000</v>
      </c>
      <c r="E36" s="18">
        <f t="shared" si="0"/>
        <v>85.7142857142857</v>
      </c>
      <c r="F36" s="29">
        <f t="shared" si="3"/>
        <v>60000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</row>
    <row r="37" s="1" customFormat="1" ht="18" customHeight="1" spans="1:224">
      <c r="A37" s="10" t="s">
        <v>113</v>
      </c>
      <c r="B37" s="32" t="s">
        <v>114</v>
      </c>
      <c r="C37" s="28">
        <v>75603.1148999999</v>
      </c>
      <c r="D37" s="28">
        <f>北仑区收!D30</f>
        <v>79556</v>
      </c>
      <c r="E37" s="18">
        <f t="shared" si="0"/>
        <v>5.22846856935535</v>
      </c>
      <c r="F37" s="29">
        <f t="shared" si="3"/>
        <v>3952.8851000001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</row>
    <row r="38" s="1" customFormat="1" ht="18" customHeight="1" spans="1:224">
      <c r="A38" s="10"/>
      <c r="B38" s="10" t="s">
        <v>115</v>
      </c>
      <c r="C38" s="28">
        <v>1057270.1149</v>
      </c>
      <c r="D38" s="28">
        <f ca="1">SUM(D29+D30+D31+D36+D37)</f>
        <v>1191080</v>
      </c>
      <c r="E38" s="18">
        <f ca="1" t="shared" si="0"/>
        <v>12.6561682974134</v>
      </c>
      <c r="F38" s="29">
        <f ca="1" t="shared" si="3"/>
        <v>133809.8851</v>
      </c>
      <c r="G38" s="4"/>
      <c r="H38" s="4"/>
      <c r="I38" s="4">
        <v>1352475</v>
      </c>
      <c r="J38" s="4">
        <v>349056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</row>
    <row r="40" spans="4:4">
      <c r="D40" s="2">
        <f ca="1">北仑区收!D32-D38</f>
        <v>0</v>
      </c>
    </row>
    <row r="43" hidden="1" spans="2:2">
      <c r="B43" s="4" t="s">
        <v>153</v>
      </c>
    </row>
    <row r="44" hidden="1" spans="2:2">
      <c r="B44" s="4" t="s">
        <v>154</v>
      </c>
    </row>
  </sheetData>
  <mergeCells count="1">
    <mergeCell ref="A2:F2"/>
  </mergeCells>
  <pageMargins left="0.709027777777778" right="0.709027777777778" top="0.75" bottom="0.75" header="0.309027777777778" footer="0.309027777777778"/>
  <pageSetup paperSize="9" scale="82" orientation="portrait" horizontalDpi="600" verticalDpi="600"/>
  <headerFooter alignWithMargins="0" scaleWithDoc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29"/>
  <sheetViews>
    <sheetView zoomScale="85" zoomScaleNormal="85" topLeftCell="A7" workbookViewId="0">
      <selection activeCell="D29" sqref="D29"/>
    </sheetView>
  </sheetViews>
  <sheetFormatPr defaultColWidth="9" defaultRowHeight="14.25"/>
  <cols>
    <col min="1" max="1" width="9.625" style="3" customWidth="1"/>
    <col min="2" max="2" width="35" style="4" customWidth="1"/>
    <col min="3" max="3" width="12.875" style="4" customWidth="1"/>
    <col min="4" max="4" width="13" style="4" customWidth="1"/>
    <col min="5" max="5" width="13.375" style="4" customWidth="1"/>
    <col min="6" max="6" width="14.625" style="4" customWidth="1"/>
    <col min="7" max="7" width="12.625" style="4" hidden="1" customWidth="1"/>
    <col min="8" max="9" width="9" style="4" hidden="1" customWidth="1"/>
    <col min="10" max="10" width="11.5" style="4"/>
    <col min="11" max="16384" width="9" style="4"/>
  </cols>
  <sheetData>
    <row r="1" s="1" customFormat="1" ht="24.95" customHeight="1" spans="1:242">
      <c r="A1" s="3"/>
      <c r="B1" s="4"/>
      <c r="C1" s="4"/>
      <c r="D1" s="4"/>
      <c r="E1" s="5"/>
      <c r="F1" s="5" t="s">
        <v>155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</row>
    <row r="2" s="1" customFormat="1" ht="24.95" customHeight="1" spans="1:242">
      <c r="A2" s="6" t="s">
        <v>156</v>
      </c>
      <c r="B2" s="6"/>
      <c r="C2" s="6"/>
      <c r="D2" s="6"/>
      <c r="E2" s="6"/>
      <c r="F2" s="6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</row>
    <row r="3" s="1" customFormat="1" ht="24.95" customHeight="1" spans="1:242">
      <c r="A3" s="3"/>
      <c r="B3" s="4"/>
      <c r="C3" s="4"/>
      <c r="D3" s="4"/>
      <c r="E3" s="7"/>
      <c r="F3" s="8" t="s">
        <v>2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</row>
    <row r="4" s="1" customFormat="1" ht="46.5" customHeight="1" spans="1:242">
      <c r="A4" s="10" t="s">
        <v>3</v>
      </c>
      <c r="B4" s="10" t="s">
        <v>150</v>
      </c>
      <c r="C4" s="10" t="s">
        <v>5</v>
      </c>
      <c r="D4" s="10" t="s">
        <v>6</v>
      </c>
      <c r="E4" s="26" t="s">
        <v>7</v>
      </c>
      <c r="F4" s="27" t="s">
        <v>8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</row>
    <row r="5" s="2" customFormat="1" ht="18" customHeight="1" spans="1:9">
      <c r="A5" s="14" t="s">
        <v>11</v>
      </c>
      <c r="B5" s="15" t="s">
        <v>50</v>
      </c>
      <c r="C5" s="17">
        <v>34310.17</v>
      </c>
      <c r="D5" s="17">
        <f>C5+F5</f>
        <v>33159.77</v>
      </c>
      <c r="E5" s="18">
        <f>IF(C5=0,"",(D5/C5-1)*100)</f>
        <v>-3.35294170795424</v>
      </c>
      <c r="F5" s="17">
        <v>-1150.4</v>
      </c>
      <c r="H5" s="2">
        <v>35138</v>
      </c>
      <c r="I5" s="2">
        <v>4521</v>
      </c>
    </row>
    <row r="6" s="2" customFormat="1" ht="18" customHeight="1" spans="1:9">
      <c r="A6" s="14" t="s">
        <v>20</v>
      </c>
      <c r="B6" s="15" t="s">
        <v>52</v>
      </c>
      <c r="C6" s="17">
        <v>666.81</v>
      </c>
      <c r="D6" s="17">
        <f t="shared" ref="D5:D26" si="0">C6+F6</f>
        <v>666.81</v>
      </c>
      <c r="E6" s="18">
        <f t="shared" ref="E6:E29" si="1">IF(C6=0,"",(D6/C6-1)*100)</f>
        <v>0</v>
      </c>
      <c r="F6" s="16">
        <v>0</v>
      </c>
      <c r="H6" s="2">
        <v>916</v>
      </c>
      <c r="I6" s="2">
        <v>97</v>
      </c>
    </row>
    <row r="7" s="2" customFormat="1" ht="18" customHeight="1" spans="1:9">
      <c r="A7" s="14" t="s">
        <v>32</v>
      </c>
      <c r="B7" s="15" t="s">
        <v>53</v>
      </c>
      <c r="C7" s="17">
        <v>48119.75</v>
      </c>
      <c r="D7" s="17">
        <f t="shared" si="0"/>
        <v>48920.68915</v>
      </c>
      <c r="E7" s="18">
        <f t="shared" si="1"/>
        <v>1.6644707214813</v>
      </c>
      <c r="F7" s="16">
        <v>800.93915</v>
      </c>
      <c r="H7" s="2">
        <v>51402</v>
      </c>
      <c r="I7" s="2">
        <v>2486</v>
      </c>
    </row>
    <row r="8" s="2" customFormat="1" ht="18" customHeight="1" spans="1:9">
      <c r="A8" s="14" t="s">
        <v>54</v>
      </c>
      <c r="B8" s="15" t="s">
        <v>55</v>
      </c>
      <c r="C8" s="17">
        <v>74491.43</v>
      </c>
      <c r="D8" s="17">
        <f t="shared" si="0"/>
        <v>89791.43</v>
      </c>
      <c r="E8" s="18">
        <f t="shared" si="1"/>
        <v>20.5392754575929</v>
      </c>
      <c r="F8" s="16">
        <v>15300</v>
      </c>
      <c r="H8" s="2">
        <v>108708</v>
      </c>
      <c r="I8" s="2">
        <v>13306</v>
      </c>
    </row>
    <row r="9" s="2" customFormat="1" ht="18" customHeight="1" spans="1:9">
      <c r="A9" s="14" t="s">
        <v>57</v>
      </c>
      <c r="B9" s="15" t="s">
        <v>58</v>
      </c>
      <c r="C9" s="17">
        <v>33234.89</v>
      </c>
      <c r="D9" s="17">
        <f t="shared" si="0"/>
        <v>33234.89</v>
      </c>
      <c r="E9" s="18">
        <f t="shared" si="1"/>
        <v>0</v>
      </c>
      <c r="F9" s="16">
        <v>0</v>
      </c>
      <c r="H9" s="2">
        <v>38894</v>
      </c>
      <c r="I9" s="2">
        <v>15335</v>
      </c>
    </row>
    <row r="10" s="2" customFormat="1" ht="18" customHeight="1" spans="1:9">
      <c r="A10" s="14" t="s">
        <v>60</v>
      </c>
      <c r="B10" s="15" t="s">
        <v>61</v>
      </c>
      <c r="C10" s="17">
        <v>10846.13</v>
      </c>
      <c r="D10" s="17">
        <f t="shared" si="0"/>
        <v>11397.958105</v>
      </c>
      <c r="E10" s="18">
        <f t="shared" si="1"/>
        <v>5.0877880405269</v>
      </c>
      <c r="F10" s="16">
        <v>551.828105</v>
      </c>
      <c r="H10" s="2">
        <v>11969</v>
      </c>
      <c r="I10" s="2">
        <v>2153</v>
      </c>
    </row>
    <row r="11" s="2" customFormat="1" ht="18" customHeight="1" spans="1:9">
      <c r="A11" s="14" t="s">
        <v>62</v>
      </c>
      <c r="B11" s="15" t="s">
        <v>63</v>
      </c>
      <c r="C11" s="17">
        <v>75663.36</v>
      </c>
      <c r="D11" s="17">
        <f t="shared" si="0"/>
        <v>67032.8191</v>
      </c>
      <c r="E11" s="18">
        <f t="shared" si="1"/>
        <v>-11.4064996584873</v>
      </c>
      <c r="F11" s="16">
        <v>-8630.5409</v>
      </c>
      <c r="H11" s="2">
        <v>66145</v>
      </c>
      <c r="I11" s="2">
        <v>5725</v>
      </c>
    </row>
    <row r="12" s="2" customFormat="1" ht="18" customHeight="1" spans="1:9">
      <c r="A12" s="14" t="s">
        <v>65</v>
      </c>
      <c r="B12" s="15" t="s">
        <v>66</v>
      </c>
      <c r="C12" s="17">
        <v>42830.33</v>
      </c>
      <c r="D12" s="17">
        <f t="shared" si="0"/>
        <v>47770.33</v>
      </c>
      <c r="E12" s="18">
        <f t="shared" si="1"/>
        <v>11.5338826481141</v>
      </c>
      <c r="F12" s="16">
        <v>4940</v>
      </c>
      <c r="H12" s="2">
        <v>45605</v>
      </c>
      <c r="I12" s="2">
        <v>2515</v>
      </c>
    </row>
    <row r="13" s="2" customFormat="1" ht="18" customHeight="1" spans="1:9">
      <c r="A13" s="14" t="s">
        <v>67</v>
      </c>
      <c r="B13" s="15" t="s">
        <v>68</v>
      </c>
      <c r="C13" s="17">
        <v>9787.99</v>
      </c>
      <c r="D13" s="17">
        <f t="shared" si="0"/>
        <v>9787.99</v>
      </c>
      <c r="E13" s="18">
        <f t="shared" si="1"/>
        <v>0</v>
      </c>
      <c r="F13" s="16">
        <v>0</v>
      </c>
      <c r="H13" s="2">
        <v>220962</v>
      </c>
      <c r="I13" s="2">
        <v>214161</v>
      </c>
    </row>
    <row r="14" s="2" customFormat="1" ht="18" customHeight="1" spans="1:9">
      <c r="A14" s="14" t="s">
        <v>69</v>
      </c>
      <c r="B14" s="15" t="s">
        <v>70</v>
      </c>
      <c r="C14" s="17">
        <v>20872.95</v>
      </c>
      <c r="D14" s="17">
        <f t="shared" si="0"/>
        <v>21107.95</v>
      </c>
      <c r="E14" s="18">
        <f t="shared" si="1"/>
        <v>1.12585906639933</v>
      </c>
      <c r="F14" s="16">
        <v>235</v>
      </c>
      <c r="H14" s="2">
        <v>51322</v>
      </c>
      <c r="I14" s="2">
        <v>2581</v>
      </c>
    </row>
    <row r="15" s="2" customFormat="1" ht="18" customHeight="1" spans="1:9">
      <c r="A15" s="14" t="s">
        <v>71</v>
      </c>
      <c r="B15" s="15" t="s">
        <v>72</v>
      </c>
      <c r="C15" s="17">
        <v>17983</v>
      </c>
      <c r="D15" s="17">
        <f t="shared" si="0"/>
        <v>17983</v>
      </c>
      <c r="E15" s="18">
        <f t="shared" si="1"/>
        <v>0</v>
      </c>
      <c r="F15" s="16">
        <v>0</v>
      </c>
      <c r="H15" s="2">
        <v>22239</v>
      </c>
      <c r="I15" s="2">
        <v>7269</v>
      </c>
    </row>
    <row r="16" s="2" customFormat="1" ht="18" customHeight="1" spans="1:9">
      <c r="A16" s="14" t="s">
        <v>73</v>
      </c>
      <c r="B16" s="15" t="s">
        <v>74</v>
      </c>
      <c r="C16" s="17">
        <v>24070.81</v>
      </c>
      <c r="D16" s="17">
        <f t="shared" si="0"/>
        <v>27070.81</v>
      </c>
      <c r="E16" s="18">
        <f t="shared" si="1"/>
        <v>12.4632282835517</v>
      </c>
      <c r="F16" s="16">
        <v>3000</v>
      </c>
      <c r="H16" s="2">
        <v>31405</v>
      </c>
      <c r="I16" s="2">
        <v>19001</v>
      </c>
    </row>
    <row r="17" s="2" customFormat="1" ht="18" customHeight="1" spans="1:9">
      <c r="A17" s="14" t="s">
        <v>75</v>
      </c>
      <c r="B17" s="21" t="s">
        <v>76</v>
      </c>
      <c r="C17" s="17">
        <v>11101.71</v>
      </c>
      <c r="D17" s="17">
        <f t="shared" si="0"/>
        <v>42011.71</v>
      </c>
      <c r="E17" s="18">
        <f t="shared" si="1"/>
        <v>278.425575879752</v>
      </c>
      <c r="F17" s="16">
        <v>30910</v>
      </c>
      <c r="H17" s="2">
        <v>46413</v>
      </c>
      <c r="I17" s="2">
        <v>44340</v>
      </c>
    </row>
    <row r="18" s="2" customFormat="1" ht="18" customHeight="1" spans="1:9">
      <c r="A18" s="14" t="s">
        <v>78</v>
      </c>
      <c r="B18" s="21" t="s">
        <v>79</v>
      </c>
      <c r="C18" s="17">
        <v>300.72</v>
      </c>
      <c r="D18" s="17">
        <f t="shared" si="0"/>
        <v>300.72</v>
      </c>
      <c r="E18" s="18">
        <f t="shared" si="1"/>
        <v>0</v>
      </c>
      <c r="F18" s="16">
        <v>0</v>
      </c>
      <c r="H18" s="2">
        <v>10826</v>
      </c>
      <c r="I18" s="2">
        <v>10775</v>
      </c>
    </row>
    <row r="19" s="2" customFormat="1" ht="18" customHeight="1" spans="1:9">
      <c r="A19" s="14" t="s">
        <v>81</v>
      </c>
      <c r="B19" s="21" t="s">
        <v>82</v>
      </c>
      <c r="C19" s="17">
        <v>761.35</v>
      </c>
      <c r="D19" s="17">
        <f t="shared" si="0"/>
        <v>761.35</v>
      </c>
      <c r="E19" s="18">
        <f t="shared" si="1"/>
        <v>0</v>
      </c>
      <c r="F19" s="16">
        <v>0</v>
      </c>
      <c r="H19" s="2">
        <v>1144</v>
      </c>
      <c r="I19" s="2">
        <v>732</v>
      </c>
    </row>
    <row r="20" s="2" customFormat="1" ht="18" customHeight="1" spans="1:9">
      <c r="A20" s="14" t="s">
        <v>83</v>
      </c>
      <c r="B20" s="21" t="s">
        <v>84</v>
      </c>
      <c r="C20" s="17">
        <v>1900</v>
      </c>
      <c r="D20" s="17">
        <f t="shared" si="0"/>
        <v>1900</v>
      </c>
      <c r="E20" s="18">
        <f t="shared" si="1"/>
        <v>0</v>
      </c>
      <c r="F20" s="16">
        <v>0</v>
      </c>
      <c r="H20" s="2">
        <v>1678</v>
      </c>
      <c r="I20" s="2">
        <v>0</v>
      </c>
    </row>
    <row r="21" s="2" customFormat="1" ht="18" customHeight="1" spans="1:9">
      <c r="A21" s="14" t="s">
        <v>85</v>
      </c>
      <c r="B21" s="21" t="s">
        <v>86</v>
      </c>
      <c r="C21" s="17">
        <v>2816.85</v>
      </c>
      <c r="D21" s="17">
        <f t="shared" si="0"/>
        <v>2566.85</v>
      </c>
      <c r="E21" s="18">
        <f t="shared" si="1"/>
        <v>-8.87516197170598</v>
      </c>
      <c r="F21" s="16">
        <v>-250</v>
      </c>
      <c r="H21" s="2">
        <v>2857</v>
      </c>
      <c r="I21" s="2">
        <v>1979</v>
      </c>
    </row>
    <row r="22" s="2" customFormat="1" ht="18" customHeight="1" spans="1:9">
      <c r="A22" s="14" t="s">
        <v>87</v>
      </c>
      <c r="B22" s="21" t="s">
        <v>88</v>
      </c>
      <c r="C22" s="17">
        <v>22803.96</v>
      </c>
      <c r="D22" s="17">
        <f t="shared" si="0"/>
        <v>22803.96</v>
      </c>
      <c r="E22" s="18">
        <f t="shared" si="1"/>
        <v>0</v>
      </c>
      <c r="F22" s="16">
        <v>0</v>
      </c>
      <c r="H22" s="2">
        <v>24242</v>
      </c>
      <c r="I22" s="2">
        <v>1557</v>
      </c>
    </row>
    <row r="23" s="2" customFormat="1" ht="18" customHeight="1" spans="1:9">
      <c r="A23" s="14" t="s">
        <v>89</v>
      </c>
      <c r="B23" s="21" t="s">
        <v>90</v>
      </c>
      <c r="C23" s="17"/>
      <c r="D23" s="17">
        <f t="shared" si="0"/>
        <v>0</v>
      </c>
      <c r="E23" s="18" t="str">
        <f t="shared" si="1"/>
        <v/>
      </c>
      <c r="F23" s="16">
        <v>0</v>
      </c>
      <c r="H23" s="2">
        <v>3372</v>
      </c>
      <c r="I23" s="2">
        <v>72</v>
      </c>
    </row>
    <row r="24" s="2" customFormat="1" ht="18" customHeight="1" spans="1:9">
      <c r="A24" s="14" t="s">
        <v>91</v>
      </c>
      <c r="B24" s="21" t="s">
        <v>92</v>
      </c>
      <c r="C24" s="17">
        <v>3207.3</v>
      </c>
      <c r="D24" s="17">
        <f t="shared" si="0"/>
        <v>3274.1</v>
      </c>
      <c r="E24" s="18">
        <f t="shared" si="1"/>
        <v>2.08274872946093</v>
      </c>
      <c r="F24" s="16">
        <v>66.8</v>
      </c>
      <c r="H24" s="2">
        <v>3098</v>
      </c>
      <c r="I24" s="2">
        <v>301</v>
      </c>
    </row>
    <row r="25" s="2" customFormat="1" ht="18" customHeight="1" spans="1:8">
      <c r="A25" s="14" t="s">
        <v>93</v>
      </c>
      <c r="B25" s="15" t="s">
        <v>94</v>
      </c>
      <c r="C25" s="17">
        <v>4800</v>
      </c>
      <c r="D25" s="17">
        <f t="shared" si="0"/>
        <v>11800</v>
      </c>
      <c r="E25" s="18">
        <f t="shared" si="1"/>
        <v>145.833333333333</v>
      </c>
      <c r="F25" s="16">
        <v>7000</v>
      </c>
      <c r="G25" s="2">
        <f>D29*0.03</f>
        <v>16296.16492965</v>
      </c>
      <c r="H25" s="2">
        <v>0</v>
      </c>
    </row>
    <row r="26" s="2" customFormat="1" ht="18" customHeight="1" spans="1:9">
      <c r="A26" s="14" t="s">
        <v>95</v>
      </c>
      <c r="B26" s="15" t="s">
        <v>96</v>
      </c>
      <c r="C26" s="17">
        <v>20710.23</v>
      </c>
      <c r="D26" s="17">
        <f t="shared" si="0"/>
        <v>31710.23</v>
      </c>
      <c r="E26" s="18">
        <f t="shared" si="1"/>
        <v>53.1138476009199</v>
      </c>
      <c r="F26" s="17">
        <v>11000</v>
      </c>
      <c r="H26" s="2">
        <v>134</v>
      </c>
      <c r="I26" s="2">
        <v>134</v>
      </c>
    </row>
    <row r="27" s="2" customFormat="1" ht="18" hidden="1" customHeight="1" spans="1:8">
      <c r="A27" s="14" t="s">
        <v>97</v>
      </c>
      <c r="B27" s="15" t="s">
        <v>98</v>
      </c>
      <c r="C27" s="17"/>
      <c r="D27" s="17"/>
      <c r="E27" s="18" t="str">
        <f t="shared" si="1"/>
        <v/>
      </c>
      <c r="F27" s="16">
        <v>0</v>
      </c>
      <c r="H27" s="2">
        <v>0</v>
      </c>
    </row>
    <row r="28" s="2" customFormat="1" ht="18" customHeight="1" spans="1:9">
      <c r="A28" s="10" t="s">
        <v>97</v>
      </c>
      <c r="B28" s="15" t="s">
        <v>99</v>
      </c>
      <c r="C28" s="17">
        <v>13400</v>
      </c>
      <c r="D28" s="17">
        <f>C28+F28</f>
        <v>18152.1313</v>
      </c>
      <c r="E28" s="18">
        <f t="shared" si="1"/>
        <v>35.4636664179105</v>
      </c>
      <c r="F28" s="16">
        <v>4752.1313</v>
      </c>
      <c r="H28" s="2">
        <v>17706</v>
      </c>
      <c r="I28" s="2">
        <v>0</v>
      </c>
    </row>
    <row r="29" s="2" customFormat="1" ht="18" customHeight="1" spans="1:9">
      <c r="A29" s="10"/>
      <c r="B29" s="10" t="s">
        <v>100</v>
      </c>
      <c r="C29" s="16">
        <v>474679.74</v>
      </c>
      <c r="D29" s="17">
        <f>C29+F29</f>
        <v>543205.497655</v>
      </c>
      <c r="E29" s="18">
        <f t="shared" si="1"/>
        <v>14.4362086435372</v>
      </c>
      <c r="F29" s="16">
        <f>SUM(F5:F28)</f>
        <v>68525.757655</v>
      </c>
      <c r="H29" s="2">
        <v>796175</v>
      </c>
      <c r="I29" s="2">
        <v>349056</v>
      </c>
    </row>
  </sheetData>
  <mergeCells count="1">
    <mergeCell ref="A2:F2"/>
  </mergeCells>
  <pageMargins left="0.709027777777778" right="0.709027777777778" top="0.75" bottom="0.75" header="0.309027777777778" footer="0.309027777777778"/>
  <pageSetup paperSize="9" scale="83" orientation="portrait" horizontalDpi="600" verticalDpi="600"/>
  <headerFooter alignWithMargins="0" scaleWithDoc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A33"/>
  <sheetViews>
    <sheetView zoomScale="85" zoomScaleNormal="85" topLeftCell="B2" workbookViewId="0">
      <selection activeCell="D29" sqref="D29"/>
    </sheetView>
  </sheetViews>
  <sheetFormatPr defaultColWidth="9" defaultRowHeight="14.25"/>
  <cols>
    <col min="1" max="1" width="9.625" style="3" customWidth="1"/>
    <col min="2" max="2" width="35" style="4" customWidth="1"/>
    <col min="3" max="3" width="12.875" style="4" customWidth="1"/>
    <col min="4" max="4" width="13" style="4" customWidth="1"/>
    <col min="5" max="5" width="13.375" style="4" customWidth="1"/>
    <col min="6" max="6" width="14.625" style="4" customWidth="1"/>
    <col min="7" max="7" width="14.625" style="4" hidden="1" customWidth="1"/>
    <col min="8" max="8" width="24.5583333333333" style="4" hidden="1" customWidth="1"/>
    <col min="9" max="9" width="12.05" style="4" hidden="1" customWidth="1"/>
    <col min="10" max="11" width="9" style="4" hidden="1" customWidth="1"/>
    <col min="12" max="16384" width="9" style="4"/>
  </cols>
  <sheetData>
    <row r="1" s="1" customFormat="1" ht="24.95" customHeight="1" spans="1:235">
      <c r="A1" s="3"/>
      <c r="B1" s="4"/>
      <c r="C1" s="4"/>
      <c r="D1" s="4"/>
      <c r="E1" s="5"/>
      <c r="F1" s="5" t="s">
        <v>157</v>
      </c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</row>
    <row r="2" s="1" customFormat="1" ht="24.95" customHeight="1" spans="1:235">
      <c r="A2" s="6" t="s">
        <v>158</v>
      </c>
      <c r="B2" s="6"/>
      <c r="C2" s="6"/>
      <c r="D2" s="6"/>
      <c r="E2" s="6"/>
      <c r="F2" s="6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</row>
    <row r="3" s="1" customFormat="1" ht="24.95" customHeight="1" spans="1:235">
      <c r="A3" s="3"/>
      <c r="B3" s="4"/>
      <c r="C3" s="4"/>
      <c r="D3" s="4"/>
      <c r="E3" s="7"/>
      <c r="F3" s="8" t="s">
        <v>2</v>
      </c>
      <c r="G3" s="9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</row>
    <row r="4" s="1" customFormat="1" ht="46.5" customHeight="1" spans="1:235">
      <c r="A4" s="10" t="s">
        <v>3</v>
      </c>
      <c r="B4" s="10" t="s">
        <v>150</v>
      </c>
      <c r="C4" s="10" t="s">
        <v>5</v>
      </c>
      <c r="D4" s="10" t="s">
        <v>6</v>
      </c>
      <c r="E4" s="11" t="s">
        <v>7</v>
      </c>
      <c r="F4" s="12" t="s">
        <v>8</v>
      </c>
      <c r="G4" s="1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</row>
    <row r="5" s="2" customFormat="1" ht="18" customHeight="1" spans="1:10">
      <c r="A5" s="14" t="s">
        <v>11</v>
      </c>
      <c r="B5" s="15" t="s">
        <v>50</v>
      </c>
      <c r="C5" s="16">
        <v>40030</v>
      </c>
      <c r="D5" s="17">
        <f>C5+F5</f>
        <v>34995.92</v>
      </c>
      <c r="E5" s="18">
        <f>IF(C5=0,"",(D5/C5-1)*100)</f>
        <v>-12.5757681738696</v>
      </c>
      <c r="F5" s="16">
        <v>-5034.08</v>
      </c>
      <c r="G5" s="19">
        <v>-5034.08</v>
      </c>
      <c r="I5" s="2">
        <v>37376</v>
      </c>
      <c r="J5" s="2">
        <v>774</v>
      </c>
    </row>
    <row r="6" s="2" customFormat="1" ht="18" customHeight="1" spans="1:7">
      <c r="A6" s="14" t="s">
        <v>20</v>
      </c>
      <c r="B6" s="15" t="s">
        <v>52</v>
      </c>
      <c r="C6" s="16"/>
      <c r="D6" s="17">
        <f t="shared" ref="D6:D29" si="0">C6+F6</f>
        <v>0</v>
      </c>
      <c r="E6" s="18"/>
      <c r="F6" s="16">
        <v>0</v>
      </c>
      <c r="G6" s="19">
        <v>0</v>
      </c>
    </row>
    <row r="7" s="2" customFormat="1" ht="18" customHeight="1" spans="1:10">
      <c r="A7" s="14" t="s">
        <v>32</v>
      </c>
      <c r="B7" s="15" t="s">
        <v>53</v>
      </c>
      <c r="C7" s="16">
        <v>2139</v>
      </c>
      <c r="D7" s="17">
        <f t="shared" si="0"/>
        <v>2177</v>
      </c>
      <c r="E7" s="18">
        <f t="shared" ref="E6:E29" si="1">IF(C7=0,"",(D7/C7-1)*100)</f>
        <v>1.77653108929405</v>
      </c>
      <c r="F7" s="16">
        <v>38</v>
      </c>
      <c r="G7" s="19">
        <v>38</v>
      </c>
      <c r="I7" s="2">
        <v>2120</v>
      </c>
      <c r="J7" s="2">
        <v>440</v>
      </c>
    </row>
    <row r="8" s="2" customFormat="1" ht="18" customHeight="1" spans="1:9">
      <c r="A8" s="14" t="s">
        <v>54</v>
      </c>
      <c r="B8" s="15" t="s">
        <v>55</v>
      </c>
      <c r="C8" s="16">
        <v>72994</v>
      </c>
      <c r="D8" s="17">
        <f t="shared" si="0"/>
        <v>81758</v>
      </c>
      <c r="E8" s="18">
        <f t="shared" si="1"/>
        <v>12.0064662849001</v>
      </c>
      <c r="F8" s="16">
        <v>8764</v>
      </c>
      <c r="G8" s="19">
        <v>8764</v>
      </c>
      <c r="H8" s="2" t="s">
        <v>159</v>
      </c>
      <c r="I8" s="2">
        <v>79308</v>
      </c>
    </row>
    <row r="9" s="2" customFormat="1" ht="18" customHeight="1" spans="1:7">
      <c r="A9" s="14" t="s">
        <v>57</v>
      </c>
      <c r="B9" s="15" t="s">
        <v>58</v>
      </c>
      <c r="C9" s="20"/>
      <c r="D9" s="17">
        <f t="shared" si="0"/>
        <v>0</v>
      </c>
      <c r="E9" s="18"/>
      <c r="F9" s="16">
        <v>0</v>
      </c>
      <c r="G9" s="19">
        <v>0</v>
      </c>
    </row>
    <row r="10" s="2" customFormat="1" ht="18" customHeight="1" spans="1:10">
      <c r="A10" s="14" t="s">
        <v>60</v>
      </c>
      <c r="B10" s="15" t="s">
        <v>61</v>
      </c>
      <c r="C10" s="16">
        <v>580</v>
      </c>
      <c r="D10" s="17">
        <f t="shared" si="0"/>
        <v>430</v>
      </c>
      <c r="E10" s="18">
        <f t="shared" si="1"/>
        <v>-25.8620689655172</v>
      </c>
      <c r="F10" s="16">
        <v>-150</v>
      </c>
      <c r="G10" s="19">
        <v>-150</v>
      </c>
      <c r="I10" s="2">
        <v>651</v>
      </c>
      <c r="J10" s="2">
        <v>137</v>
      </c>
    </row>
    <row r="11" s="2" customFormat="1" ht="18" customHeight="1" spans="1:9">
      <c r="A11" s="14" t="s">
        <v>62</v>
      </c>
      <c r="B11" s="15" t="s">
        <v>63</v>
      </c>
      <c r="C11" s="16">
        <v>14755</v>
      </c>
      <c r="D11" s="17">
        <f t="shared" si="0"/>
        <v>15280.7</v>
      </c>
      <c r="E11" s="18">
        <f t="shared" si="1"/>
        <v>3.56286004744155</v>
      </c>
      <c r="F11" s="16">
        <v>525.700000000001</v>
      </c>
      <c r="G11" s="19">
        <v>525.700000000001</v>
      </c>
      <c r="I11" s="2">
        <v>12253</v>
      </c>
    </row>
    <row r="12" s="2" customFormat="1" ht="18" customHeight="1" spans="1:10">
      <c r="A12" s="14" t="s">
        <v>65</v>
      </c>
      <c r="B12" s="15" t="s">
        <v>66</v>
      </c>
      <c r="C12" s="16">
        <v>1535</v>
      </c>
      <c r="D12" s="17">
        <f t="shared" si="0"/>
        <v>1568.5</v>
      </c>
      <c r="E12" s="18">
        <f t="shared" si="1"/>
        <v>2.18241042345277</v>
      </c>
      <c r="F12" s="16">
        <v>33.5</v>
      </c>
      <c r="G12" s="19">
        <v>33.5</v>
      </c>
      <c r="I12" s="2">
        <v>969</v>
      </c>
      <c r="J12" s="2">
        <v>210</v>
      </c>
    </row>
    <row r="13" s="2" customFormat="1" ht="18" customHeight="1" spans="1:10">
      <c r="A13" s="14" t="s">
        <v>67</v>
      </c>
      <c r="B13" s="15" t="s">
        <v>68</v>
      </c>
      <c r="C13" s="16"/>
      <c r="D13" s="17">
        <f t="shared" si="0"/>
        <v>0</v>
      </c>
      <c r="E13" s="18" t="str">
        <f t="shared" si="1"/>
        <v/>
      </c>
      <c r="F13" s="16">
        <v>0</v>
      </c>
      <c r="G13" s="19">
        <v>0</v>
      </c>
      <c r="I13" s="2">
        <v>53</v>
      </c>
      <c r="J13" s="2">
        <v>80</v>
      </c>
    </row>
    <row r="14" s="2" customFormat="1" ht="18" customHeight="1" spans="1:10">
      <c r="A14" s="14" t="s">
        <v>69</v>
      </c>
      <c r="B14" s="15" t="s">
        <v>70</v>
      </c>
      <c r="C14" s="16">
        <v>21491</v>
      </c>
      <c r="D14" s="17">
        <f t="shared" si="0"/>
        <v>20989</v>
      </c>
      <c r="E14" s="18">
        <f t="shared" si="1"/>
        <v>-2.33586152342841</v>
      </c>
      <c r="F14" s="16">
        <v>-502</v>
      </c>
      <c r="G14" s="19">
        <v>-502</v>
      </c>
      <c r="I14" s="2">
        <v>27022</v>
      </c>
      <c r="J14" s="2">
        <v>1654</v>
      </c>
    </row>
    <row r="15" s="2" customFormat="1" ht="18" customHeight="1" spans="1:10">
      <c r="A15" s="14" t="s">
        <v>71</v>
      </c>
      <c r="B15" s="15" t="s">
        <v>72</v>
      </c>
      <c r="C15" s="16">
        <v>3098</v>
      </c>
      <c r="D15" s="17">
        <f t="shared" si="0"/>
        <v>3307</v>
      </c>
      <c r="E15" s="18">
        <f t="shared" si="1"/>
        <v>6.74628792769529</v>
      </c>
      <c r="F15" s="16">
        <v>209</v>
      </c>
      <c r="G15" s="19">
        <v>209</v>
      </c>
      <c r="I15" s="2">
        <v>5763</v>
      </c>
      <c r="J15" s="2">
        <v>2646</v>
      </c>
    </row>
    <row r="16" s="2" customFormat="1" ht="18" customHeight="1" spans="1:7">
      <c r="A16" s="14" t="s">
        <v>73</v>
      </c>
      <c r="B16" s="15" t="s">
        <v>74</v>
      </c>
      <c r="C16" s="16"/>
      <c r="D16" s="17">
        <f t="shared" si="0"/>
        <v>0</v>
      </c>
      <c r="E16" s="18"/>
      <c r="F16" s="16">
        <v>0</v>
      </c>
      <c r="G16" s="19">
        <v>0</v>
      </c>
    </row>
    <row r="17" s="2" customFormat="1" ht="18" customHeight="1" spans="1:9">
      <c r="A17" s="14" t="s">
        <v>75</v>
      </c>
      <c r="B17" s="21" t="s">
        <v>76</v>
      </c>
      <c r="C17" s="16"/>
      <c r="D17" s="17">
        <f t="shared" si="0"/>
        <v>900</v>
      </c>
      <c r="E17" s="18"/>
      <c r="F17" s="16">
        <v>900</v>
      </c>
      <c r="G17" s="19">
        <v>900</v>
      </c>
      <c r="I17" s="2">
        <v>8</v>
      </c>
    </row>
    <row r="18" s="2" customFormat="1" ht="18" customHeight="1" spans="1:7">
      <c r="A18" s="14" t="s">
        <v>78</v>
      </c>
      <c r="B18" s="21" t="s">
        <v>79</v>
      </c>
      <c r="C18" s="16"/>
      <c r="D18" s="17">
        <f t="shared" si="0"/>
        <v>0</v>
      </c>
      <c r="E18" s="18"/>
      <c r="F18" s="16">
        <v>0</v>
      </c>
      <c r="G18" s="19">
        <v>0</v>
      </c>
    </row>
    <row r="19" s="2" customFormat="1" ht="18" customHeight="1" spans="1:7">
      <c r="A19" s="14" t="s">
        <v>81</v>
      </c>
      <c r="B19" s="21" t="s">
        <v>82</v>
      </c>
      <c r="C19" s="16"/>
      <c r="D19" s="17">
        <f t="shared" si="0"/>
        <v>0</v>
      </c>
      <c r="E19" s="18"/>
      <c r="F19" s="16">
        <v>0</v>
      </c>
      <c r="G19" s="19">
        <v>0</v>
      </c>
    </row>
    <row r="20" s="2" customFormat="1" ht="18" customHeight="1" spans="1:7">
      <c r="A20" s="14" t="s">
        <v>83</v>
      </c>
      <c r="B20" s="21" t="s">
        <v>84</v>
      </c>
      <c r="C20" s="16"/>
      <c r="D20" s="17">
        <f t="shared" si="0"/>
        <v>0</v>
      </c>
      <c r="E20" s="18"/>
      <c r="F20" s="16">
        <v>0</v>
      </c>
      <c r="G20" s="19">
        <v>0</v>
      </c>
    </row>
    <row r="21" s="2" customFormat="1" ht="18" customHeight="1" spans="1:7">
      <c r="A21" s="14" t="s">
        <v>85</v>
      </c>
      <c r="B21" s="21" t="s">
        <v>86</v>
      </c>
      <c r="C21" s="16"/>
      <c r="D21" s="17">
        <f t="shared" si="0"/>
        <v>0</v>
      </c>
      <c r="E21" s="18"/>
      <c r="F21" s="16">
        <v>0</v>
      </c>
      <c r="G21" s="19">
        <v>0</v>
      </c>
    </row>
    <row r="22" s="2" customFormat="1" ht="18" customHeight="1" spans="1:9">
      <c r="A22" s="14" t="s">
        <v>87</v>
      </c>
      <c r="B22" s="21" t="s">
        <v>88</v>
      </c>
      <c r="C22" s="16">
        <v>5931</v>
      </c>
      <c r="D22" s="17">
        <f t="shared" si="0"/>
        <v>5829</v>
      </c>
      <c r="E22" s="18">
        <f t="shared" si="1"/>
        <v>-1.71977744056652</v>
      </c>
      <c r="F22" s="16">
        <v>-102</v>
      </c>
      <c r="G22" s="19">
        <v>-102</v>
      </c>
      <c r="I22" s="2">
        <v>5816</v>
      </c>
    </row>
    <row r="23" s="2" customFormat="1" ht="18" customHeight="1" spans="1:7">
      <c r="A23" s="14" t="s">
        <v>89</v>
      </c>
      <c r="B23" s="21" t="s">
        <v>90</v>
      </c>
      <c r="C23" s="16"/>
      <c r="D23" s="17">
        <f t="shared" si="0"/>
        <v>0</v>
      </c>
      <c r="E23" s="18"/>
      <c r="F23" s="16">
        <v>0</v>
      </c>
      <c r="G23" s="19">
        <v>0</v>
      </c>
    </row>
    <row r="24" s="2" customFormat="1" ht="18" customHeight="1" spans="1:7">
      <c r="A24" s="14" t="s">
        <v>91</v>
      </c>
      <c r="B24" s="21" t="s">
        <v>92</v>
      </c>
      <c r="C24" s="16"/>
      <c r="D24" s="17">
        <f t="shared" si="0"/>
        <v>0</v>
      </c>
      <c r="E24" s="18"/>
      <c r="F24" s="16">
        <v>0</v>
      </c>
      <c r="G24" s="19">
        <v>0</v>
      </c>
    </row>
    <row r="25" s="2" customFormat="1" ht="18" customHeight="1" spans="1:7">
      <c r="A25" s="14" t="s">
        <v>93</v>
      </c>
      <c r="B25" s="15" t="s">
        <v>94</v>
      </c>
      <c r="C25" s="16">
        <v>2347</v>
      </c>
      <c r="D25" s="17">
        <f t="shared" si="0"/>
        <v>1057</v>
      </c>
      <c r="E25" s="18">
        <f t="shared" si="1"/>
        <v>-54.9637835534725</v>
      </c>
      <c r="F25" s="16">
        <v>-1290</v>
      </c>
      <c r="G25" s="19">
        <v>-1290</v>
      </c>
    </row>
    <row r="26" s="2" customFormat="1" ht="18" customHeight="1" spans="1:10">
      <c r="A26" s="14" t="s">
        <v>95</v>
      </c>
      <c r="B26" s="15" t="s">
        <v>96</v>
      </c>
      <c r="C26" s="16">
        <v>100</v>
      </c>
      <c r="D26" s="17">
        <f t="shared" si="0"/>
        <v>15448.88</v>
      </c>
      <c r="E26" s="18">
        <f t="shared" si="1"/>
        <v>15348.88</v>
      </c>
      <c r="F26" s="16">
        <v>15348.88</v>
      </c>
      <c r="G26" s="19">
        <v>1713</v>
      </c>
      <c r="I26" s="2">
        <v>164</v>
      </c>
      <c r="J26" s="2">
        <v>0</v>
      </c>
    </row>
    <row r="27" s="2" customFormat="1" ht="18" hidden="1" customHeight="1" spans="1:7">
      <c r="A27" s="14" t="s">
        <v>97</v>
      </c>
      <c r="B27" s="15" t="s">
        <v>98</v>
      </c>
      <c r="C27" s="16"/>
      <c r="D27" s="17">
        <f t="shared" si="0"/>
        <v>0</v>
      </c>
      <c r="E27" s="18" t="str">
        <f t="shared" si="1"/>
        <v/>
      </c>
      <c r="F27" s="16">
        <v>0</v>
      </c>
      <c r="G27" s="19">
        <v>0</v>
      </c>
    </row>
    <row r="28" s="2" customFormat="1" ht="18" customHeight="1" spans="1:7">
      <c r="A28" s="10" t="s">
        <v>97</v>
      </c>
      <c r="B28" s="15" t="s">
        <v>99</v>
      </c>
      <c r="C28" s="16"/>
      <c r="D28" s="17">
        <f t="shared" si="0"/>
        <v>0</v>
      </c>
      <c r="E28" s="18"/>
      <c r="F28" s="16">
        <v>0</v>
      </c>
      <c r="G28" s="19">
        <v>0</v>
      </c>
    </row>
    <row r="29" s="2" customFormat="1" ht="18" customHeight="1" spans="1:11">
      <c r="A29" s="10"/>
      <c r="B29" s="10" t="s">
        <v>100</v>
      </c>
      <c r="C29" s="22">
        <v>165000</v>
      </c>
      <c r="D29" s="17">
        <f t="shared" si="0"/>
        <v>183741</v>
      </c>
      <c r="E29" s="18">
        <f t="shared" si="1"/>
        <v>11.3581818181818</v>
      </c>
      <c r="F29" s="16">
        <f>SUM(F5:F28)</f>
        <v>18741</v>
      </c>
      <c r="G29" s="19">
        <v>5105.12</v>
      </c>
      <c r="H29" s="2" t="s">
        <v>160</v>
      </c>
      <c r="I29" s="2">
        <v>171503</v>
      </c>
      <c r="J29" s="2">
        <v>5941</v>
      </c>
      <c r="K29" s="2">
        <f>I29-J29</f>
        <v>165562</v>
      </c>
    </row>
    <row r="30" hidden="1" spans="4:4">
      <c r="D30" s="23">
        <f>C29+19583</f>
        <v>184583</v>
      </c>
    </row>
    <row r="32" hidden="1" spans="3:4">
      <c r="C32" s="24"/>
      <c r="D32" s="25" t="s">
        <v>161</v>
      </c>
    </row>
    <row r="33" spans="8:8">
      <c r="H33" s="4">
        <f ca="1">C29+8984-D29</f>
        <v>-9757</v>
      </c>
    </row>
  </sheetData>
  <mergeCells count="1">
    <mergeCell ref="A2:F2"/>
  </mergeCells>
  <pageMargins left="0.709027777777778" right="0.709027777777778" top="0.75" bottom="0.75" header="0.309027777777778" footer="0.309027777777778"/>
  <pageSetup paperSize="9" scale="83" orientation="portrait" horizontalDpi="600" verticalDpi="600"/>
  <headerFooter alignWithMargins="0" scaleWithDoc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全区收</vt:lpstr>
      <vt:lpstr>全区支</vt:lpstr>
      <vt:lpstr>北仑区收</vt:lpstr>
      <vt:lpstr>北仑区支</vt:lpstr>
      <vt:lpstr>北仑区本级支</vt:lpstr>
      <vt:lpstr>北仑区街道支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2018-10-25T07:19:00Z</dcterms:created>
  <dcterms:modified xsi:type="dcterms:W3CDTF">2020-12-14T06:02:07Z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KSORubyTemplateID" linkTarget="0">
    <vt:lpwstr>14</vt:lpwstr>
  </property>
</Properties>
</file>