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3"/>
  </bookViews>
  <sheets>
    <sheet name="全区基收" sheetId="1" r:id="rId1"/>
    <sheet name="全区基支" sheetId="2" r:id="rId2"/>
    <sheet name="开发区基收" sheetId="3" r:id="rId3"/>
    <sheet name="开发区基支" sheetId="4" r:id="rId4"/>
    <sheet name="梅山基收" sheetId="5" state="hidden" r:id="rId5"/>
    <sheet name="梅山基支" sheetId="6" state="hidden" r:id="rId6"/>
  </sheets>
  <externalReferences>
    <externalReference r:id="rId7"/>
  </externalReferences>
  <definedNames>
    <definedName name="_xlnm.Print_Titles" localSheetId="1">全区基支!$1:$4</definedName>
    <definedName name="_xlnm.Print_Titles" localSheetId="3">开发区基支!$1:$4</definedName>
    <definedName name="_xlnm.Print_Area" localSheetId="0">全区基收!$A$1:$F$21</definedName>
    <definedName name="_xlnm.Print_Area" localSheetId="1">全区基支!$A$1:$F$35</definedName>
    <definedName name="_xlnm.Print_Area" localSheetId="2">开发区基收!$A$1:$F$21</definedName>
    <definedName name="_xlnm.Print_Area" localSheetId="3">开发区基支!$A$1:$F$35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<sst xmlns="http://schemas.openxmlformats.org/spreadsheetml/2006/main" count="192" uniqueCount="81">
  <si>
    <t>表8</t>
  </si>
  <si>
    <t>2020年宁波市北仑全区政府性基金预算收入预算调整表</t>
  </si>
  <si>
    <t>单位:万元</t>
  </si>
  <si>
    <t>序号</t>
  </si>
  <si>
    <t>项         目</t>
  </si>
  <si>
    <t>年初预算数</t>
  </si>
  <si>
    <t>调整预算数</t>
  </si>
  <si>
    <t>比年初预算数增减%</t>
  </si>
  <si>
    <t>比年初预算数增减额</t>
  </si>
  <si>
    <t>一</t>
  </si>
  <si>
    <t>新型墙体材料专项基金收入</t>
  </si>
  <si>
    <t>二</t>
  </si>
  <si>
    <t>城市公用事业附加收入</t>
  </si>
  <si>
    <t>国有土地使用权出让收入</t>
  </si>
  <si>
    <t>国有土地收益基金收入</t>
  </si>
  <si>
    <t>三</t>
  </si>
  <si>
    <t>农业土地开发资金收入</t>
  </si>
  <si>
    <t>四</t>
  </si>
  <si>
    <t>彩票公益金收入</t>
  </si>
  <si>
    <t>五</t>
  </si>
  <si>
    <t>城市基础设施配套费收入</t>
  </si>
  <si>
    <t>六</t>
  </si>
  <si>
    <t>彩票发行机构和彩票销售机构的业务费用</t>
  </si>
  <si>
    <t>七</t>
  </si>
  <si>
    <t>其他基金收入</t>
  </si>
  <si>
    <t>基金收入小计</t>
  </si>
  <si>
    <t>八</t>
  </si>
  <si>
    <t>地方政府专项债务收入</t>
  </si>
  <si>
    <t>九</t>
  </si>
  <si>
    <t>上级转移支付收入</t>
  </si>
  <si>
    <t>其中：抗疫特别国债转移支付收入</t>
  </si>
  <si>
    <t>十</t>
  </si>
  <si>
    <t xml:space="preserve">调入资金                  </t>
  </si>
  <si>
    <t>十一</t>
  </si>
  <si>
    <t>上年结转</t>
  </si>
  <si>
    <t>十二</t>
  </si>
  <si>
    <t>地方政府专项债务转贷收入</t>
  </si>
  <si>
    <t>收入合计</t>
  </si>
  <si>
    <t>表9</t>
  </si>
  <si>
    <t>2020年宁波市北仑全区政府性基金预算支出预算调整表</t>
  </si>
  <si>
    <t>项     目</t>
  </si>
  <si>
    <t>文化旅游体育与传媒支出</t>
  </si>
  <si>
    <t>其中：旅游发展基金支出</t>
  </si>
  <si>
    <t>社会保障和就业支出</t>
  </si>
  <si>
    <t>其中：大中型水库移民后期扶持基金支出</t>
  </si>
  <si>
    <t xml:space="preserve">    小型水库移民扶助基金及对应专项债务收入安排的支出</t>
  </si>
  <si>
    <t>城乡社区支出</t>
  </si>
  <si>
    <t>其中：国有土地使用权出让收入及对应专项债务收入安排的支出</t>
  </si>
  <si>
    <t xml:space="preserve">    国有土地收益基金及对应专项债务收入安排的支出</t>
  </si>
  <si>
    <t xml:space="preserve">    农业土地开发资金安排的支出</t>
  </si>
  <si>
    <t xml:space="preserve">    棚户区改造专项债券收入安排的支出</t>
  </si>
  <si>
    <t>农林水支出</t>
  </si>
  <si>
    <t>其中：大中型水库库区基金及对应专项债务收入安排的支出</t>
  </si>
  <si>
    <t>资源勘探信息等支出</t>
  </si>
  <si>
    <t>其中：新型墙体材料专项基金及对应专项债务收入安排的支出</t>
  </si>
  <si>
    <t>其他支出</t>
  </si>
  <si>
    <t>其中：其他政府性基金及对应专项债务收入安排的支出</t>
  </si>
  <si>
    <t xml:space="preserve">    彩票发行销售机构业务费安排的支出</t>
  </si>
  <si>
    <t xml:space="preserve">    彩票公益金安排的支出</t>
  </si>
  <si>
    <t>债务付息支出</t>
  </si>
  <si>
    <t>其中：地方政府专项债务付息支出</t>
  </si>
  <si>
    <t>抗疫特别国债安排的支出</t>
  </si>
  <si>
    <t>其中：基础设施建设</t>
  </si>
  <si>
    <t xml:space="preserve">     抗疫相关支出</t>
  </si>
  <si>
    <t>基金支出小计</t>
  </si>
  <si>
    <t>地方政府专项债券还本支出</t>
  </si>
  <si>
    <t>政府性基金上解支出</t>
  </si>
  <si>
    <t xml:space="preserve">调出资金                  </t>
  </si>
  <si>
    <t>结转下年</t>
  </si>
  <si>
    <t>上级转移支付安排的支出</t>
  </si>
  <si>
    <t>十三</t>
  </si>
  <si>
    <t>使用结转资金安排的支出</t>
  </si>
  <si>
    <t>支出合计</t>
  </si>
  <si>
    <t>表10</t>
  </si>
  <si>
    <t>2020年宁波经济技术开发区（含宁波梅山保税港区）政府性基金预算收入预算调整表</t>
  </si>
  <si>
    <t>8月底实绩</t>
  </si>
  <si>
    <t>上年年底出让土地收入入库，按8月实际收入</t>
  </si>
  <si>
    <t>梅山新增地方政府债券1.5亿，第三批</t>
  </si>
  <si>
    <t>表11</t>
  </si>
  <si>
    <t>2020年宁波经济技术开发区（含宁波梅山保税港区）政府性基金预算支出预算调整表</t>
  </si>
  <si>
    <t>9月底实绩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</si>
</sst>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 * #,##0_ ;_ * \-#,##0_ ;_ * &quot;-&quot;??_ ;_ @_ "/>
    <numFmt numFmtId="177" formatCode="#,##0_);[Red]\(#,##0\)"/>
    <numFmt numFmtId="178" formatCode="0.0_ "/>
    <numFmt numFmtId="179" formatCode="#,##0_ "/>
  </numFmts>
  <fonts count="24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方正书宋简体"/>
      <charset val="134"/>
    </font>
    <font>
      <sz val="12"/>
      <color indexed="8"/>
      <name val="方正书宋简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8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21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58">
    <xf numFmtId="0" fontId="0" fillId="0" borderId="0" xfId="0">
      <alignment vertical="center"/>
    </xf>
    <xf numFmtId="31" fontId="0" fillId="0" borderId="0" xfId="52" applyNumberFormat="1" applyFont="1" applyBorder="1" applyAlignment="1">
      <alignment horizontal="left" vertical="center"/>
    </xf>
    <xf numFmtId="0" fontId="0" fillId="0" borderId="0" xfId="52" applyFont="1" applyBorder="1" applyAlignment="1"/>
    <xf numFmtId="0" fontId="0" fillId="0" borderId="0" xfId="52" applyFont="1" applyBorder="1" applyAlignment="1">
      <alignment horizontal="center" vertical="center"/>
    </xf>
    <xf numFmtId="0" fontId="0" fillId="0" borderId="0" xfId="31" applyBorder="1"/>
    <xf numFmtId="0" fontId="1" fillId="0" borderId="0" xfId="31" applyFont="1" applyBorder="1" applyAlignment="1">
      <alignment horizontal="center" vertical="center"/>
    </xf>
    <xf numFmtId="0" fontId="2" fillId="0" borderId="0" xfId="52" applyFont="1" applyFill="1" applyBorder="1" applyAlignment="1">
      <alignment horizontal="center" vertical="center"/>
    </xf>
    <xf numFmtId="0" fontId="0" fillId="0" borderId="0" xfId="52" applyFont="1" applyFill="1" applyBorder="1" applyAlignment="1">
      <alignment vertical="center"/>
    </xf>
    <xf numFmtId="0" fontId="0" fillId="0" borderId="0" xfId="52" applyFont="1" applyBorder="1" applyAlignment="1">
      <alignment horizontal="right" vertical="center" wrapText="1"/>
    </xf>
    <xf numFmtId="0" fontId="0" fillId="0" borderId="0" xfId="52" applyFont="1" applyFill="1" applyBorder="1" applyAlignment="1">
      <alignment horizontal="center" vertical="center" wrapText="1"/>
    </xf>
    <xf numFmtId="0" fontId="1" fillId="0" borderId="0" xfId="31" applyFont="1" applyFill="1" applyBorder="1" applyAlignment="1">
      <alignment horizontal="center" vertical="center" wrapText="1"/>
    </xf>
    <xf numFmtId="0" fontId="0" fillId="0" borderId="0" xfId="52" applyBorder="1" applyAlignment="1">
      <alignment horizontal="center" vertical="center" wrapText="1"/>
    </xf>
    <xf numFmtId="0" fontId="3" fillId="0" borderId="0" xfId="52" applyFont="1" applyBorder="1" applyAlignment="1">
      <alignment horizontal="center" vertical="center" wrapText="1"/>
    </xf>
    <xf numFmtId="0" fontId="3" fillId="0" borderId="0" xfId="52" applyFont="1" applyBorder="1" applyAlignment="1">
      <alignment horizontal="left" vertical="center" wrapText="1"/>
    </xf>
    <xf numFmtId="177" fontId="0" fillId="0" borderId="0" xfId="52" applyNumberFormat="1" applyFont="1" applyFill="1" applyBorder="1" applyAlignment="1">
      <alignment vertical="center" wrapText="1"/>
    </xf>
    <xf numFmtId="176" fontId="0" fillId="0" borderId="0" xfId="8" applyNumberFormat="1" applyFont="1" applyBorder="1" applyAlignment="1">
      <alignment vertical="center" wrapText="1"/>
    </xf>
    <xf numFmtId="9" fontId="0" fillId="0" borderId="0" xfId="11" applyFont="1" applyBorder="1" applyAlignment="1">
      <alignment vertical="center" wrapText="1"/>
    </xf>
    <xf numFmtId="3" fontId="3" fillId="0" borderId="0" xfId="52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31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178" fontId="0" fillId="0" borderId="2" xfId="31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177" fontId="0" fillId="0" borderId="2" xfId="0" applyNumberFormat="1" applyFont="1" applyFill="1" applyBorder="1" applyAlignment="1">
      <alignment vertical="center" wrapText="1"/>
    </xf>
    <xf numFmtId="179" fontId="0" fillId="0" borderId="2" xfId="31" applyNumberFormat="1" applyFill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179" fontId="0" fillId="0" borderId="2" xfId="0" applyNumberFormat="1" applyFont="1" applyFill="1" applyBorder="1" applyAlignment="1">
      <alignment horizontal="right" vertical="center" wrapText="1"/>
    </xf>
    <xf numFmtId="179" fontId="0" fillId="0" borderId="0" xfId="31" applyNumberFormat="1" applyFill="1" applyAlignment="1">
      <alignment horizontal="right" vertical="center" wrapText="1"/>
    </xf>
    <xf numFmtId="177" fontId="0" fillId="0" borderId="2" xfId="8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vertical="center"/>
    </xf>
    <xf numFmtId="49" fontId="0" fillId="0" borderId="2" xfId="31" applyNumberFormat="1" applyFont="1" applyFill="1" applyBorder="1" applyAlignment="1">
      <alignment vertical="center" wrapText="1"/>
    </xf>
    <xf numFmtId="3" fontId="0" fillId="0" borderId="0" xfId="0" applyNumberFormat="1" applyFont="1" applyFill="1" applyAlignment="1">
      <alignment vertical="center"/>
    </xf>
    <xf numFmtId="0" fontId="0" fillId="0" borderId="0" xfId="31" applyFont="1" applyFill="1" applyAlignment="1">
      <alignment horizontal="center" vertical="center"/>
    </xf>
    <xf numFmtId="0" fontId="0" fillId="0" borderId="1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3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3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8" fontId="0" fillId="0" borderId="0" xfId="0" applyNumberFormat="1" applyFont="1" applyFill="1" applyAlignment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常规_副本2013年上半年预算执行情况表报人大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2" xf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OneDrive\&#24037;&#20316;ing\&#39044;&#31639;&#12289;&#20915;&#31639;&#12289;&#35843;&#25972;&#39044;&#31639;&#12289;&#21322;&#24180;&#24230;\2020&#35843;&#25972;&#39044;&#31639;\&#35843;&#25972;&#39044;&#31639;\&#21271;&#20177;\3.2020&#24180;&#21271;&#20177;&#21306;&#25919;&#24220;&#24615;&#22522;&#37329;&#39044;&#31639;&#35843;&#259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区基收"/>
      <sheetName val="全区基支"/>
      <sheetName val="北仑区基收"/>
      <sheetName val="北仑区基支"/>
    </sheetNames>
    <sheetDataSet>
      <sheetData sheetId="0"/>
      <sheetData sheetId="1"/>
      <sheetData sheetId="2">
        <row r="7">
          <cell r="D7">
            <v>54378</v>
          </cell>
        </row>
        <row r="10">
          <cell r="D10">
            <v>1790</v>
          </cell>
        </row>
        <row r="12">
          <cell r="D12">
            <v>240</v>
          </cell>
        </row>
        <row r="14">
          <cell r="D14">
            <v>56408</v>
          </cell>
        </row>
        <row r="16">
          <cell r="D16">
            <v>630500</v>
          </cell>
        </row>
        <row r="17">
          <cell r="D17">
            <v>18500</v>
          </cell>
        </row>
        <row r="18">
          <cell r="D18">
            <v>1658</v>
          </cell>
        </row>
        <row r="19">
          <cell r="D19">
            <v>18780</v>
          </cell>
        </row>
        <row r="20">
          <cell r="D20">
            <v>139000</v>
          </cell>
        </row>
        <row r="21">
          <cell r="D21">
            <v>846346</v>
          </cell>
        </row>
      </sheetData>
      <sheetData sheetId="3">
        <row r="10">
          <cell r="D10">
            <v>594178</v>
          </cell>
        </row>
        <row r="11">
          <cell r="D11">
            <v>594178</v>
          </cell>
        </row>
        <row r="19">
          <cell r="D19">
            <v>140837</v>
          </cell>
        </row>
        <row r="20">
          <cell r="D20">
            <v>139000</v>
          </cell>
        </row>
        <row r="21">
          <cell r="D21">
            <v>50</v>
          </cell>
        </row>
        <row r="22">
          <cell r="D22">
            <v>1787</v>
          </cell>
        </row>
        <row r="23">
          <cell r="D23">
            <v>10858</v>
          </cell>
        </row>
        <row r="24">
          <cell r="D24">
            <v>10858</v>
          </cell>
        </row>
        <row r="25">
          <cell r="D25">
            <v>18500</v>
          </cell>
        </row>
        <row r="26">
          <cell r="D26">
            <v>12900</v>
          </cell>
        </row>
        <row r="27">
          <cell r="D27">
            <v>5600</v>
          </cell>
        </row>
        <row r="28">
          <cell r="D28">
            <v>764373</v>
          </cell>
        </row>
        <row r="30">
          <cell r="D30">
            <v>23000</v>
          </cell>
        </row>
        <row r="31">
          <cell r="D31">
            <v>50000</v>
          </cell>
        </row>
        <row r="32">
          <cell r="D32">
            <v>193</v>
          </cell>
        </row>
        <row r="34">
          <cell r="D34">
            <v>8780</v>
          </cell>
        </row>
        <row r="35">
          <cell r="D35">
            <v>846346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selection activeCell="D23" sqref="D23"/>
    </sheetView>
  </sheetViews>
  <sheetFormatPr defaultColWidth="9" defaultRowHeight="14.25"/>
  <cols>
    <col min="1" max="1" width="5.375" style="19" customWidth="1"/>
    <col min="2" max="2" width="37" style="19" customWidth="1"/>
    <col min="3" max="6" width="12.5" style="19" customWidth="1"/>
    <col min="7" max="16384" width="9" style="19"/>
  </cols>
  <sheetData>
    <row r="1" s="19" customFormat="1" ht="24.95" customHeight="1" spans="1:6">
      <c r="A1" s="20"/>
      <c r="B1" s="21"/>
      <c r="F1" s="54" t="s">
        <v>0</v>
      </c>
    </row>
    <row r="2" s="19" customFormat="1" ht="24.95" customHeight="1" spans="1:6">
      <c r="A2" s="52" t="s">
        <v>1</v>
      </c>
      <c r="B2" s="52"/>
      <c r="C2" s="52"/>
      <c r="D2" s="52"/>
      <c r="E2" s="52"/>
      <c r="F2" s="52"/>
    </row>
    <row r="3" s="19" customFormat="1" ht="24.95" customHeight="1" spans="1:6">
      <c r="A3" s="18"/>
      <c r="B3" s="18"/>
      <c r="F3" s="46" t="s">
        <v>2</v>
      </c>
    </row>
    <row r="4" s="19" customFormat="1" ht="46.5" customHeight="1" spans="1:6">
      <c r="A4" s="27" t="s">
        <v>3</v>
      </c>
      <c r="B4" s="27" t="s">
        <v>4</v>
      </c>
      <c r="C4" s="28" t="s">
        <v>5</v>
      </c>
      <c r="D4" s="27" t="s">
        <v>6</v>
      </c>
      <c r="E4" s="55" t="s">
        <v>7</v>
      </c>
      <c r="F4" s="56" t="s">
        <v>8</v>
      </c>
    </row>
    <row r="5" s="18" customFormat="1" ht="18" hidden="1" customHeight="1" spans="1:10">
      <c r="A5" s="48" t="s">
        <v>9</v>
      </c>
      <c r="B5" s="49" t="s">
        <v>10</v>
      </c>
      <c r="C5" s="38"/>
      <c r="D5" s="36"/>
      <c r="E5" s="31"/>
      <c r="F5" s="37"/>
      <c r="H5" s="19"/>
      <c r="I5" s="19"/>
      <c r="J5" s="19"/>
    </row>
    <row r="6" s="18" customFormat="1" ht="18" hidden="1" customHeight="1" spans="1:6">
      <c r="A6" s="50" t="s">
        <v>11</v>
      </c>
      <c r="B6" s="49" t="s">
        <v>12</v>
      </c>
      <c r="C6" s="38"/>
      <c r="D6" s="36"/>
      <c r="E6" s="31"/>
      <c r="F6" s="37"/>
    </row>
    <row r="7" s="18" customFormat="1" ht="18" customHeight="1" spans="1:6">
      <c r="A7" s="48" t="s">
        <v>9</v>
      </c>
      <c r="B7" s="49" t="s">
        <v>13</v>
      </c>
      <c r="C7" s="38">
        <v>0</v>
      </c>
      <c r="D7" s="36">
        <f>开发区基收!D7+[1]北仑区基收!D7</f>
        <v>71423</v>
      </c>
      <c r="E7" s="31" t="str">
        <f t="shared" ref="E7:E20" si="0">IF(C7=0,"",(D7/C7-1)*100)</f>
        <v/>
      </c>
      <c r="F7" s="37">
        <f>D7-C7</f>
        <v>71423</v>
      </c>
    </row>
    <row r="8" s="18" customFormat="1" ht="18" customHeight="1" spans="1:6">
      <c r="A8" s="48" t="s">
        <v>11</v>
      </c>
      <c r="B8" s="49" t="s">
        <v>14</v>
      </c>
      <c r="C8" s="38">
        <v>0</v>
      </c>
      <c r="D8" s="36">
        <f ca="1">开发区基收!D8+[1]北仑区基收!D8</f>
        <v>0</v>
      </c>
      <c r="E8" s="31"/>
      <c r="F8" s="37"/>
    </row>
    <row r="9" s="18" customFormat="1" ht="18" customHeight="1" spans="1:6">
      <c r="A9" s="48" t="s">
        <v>15</v>
      </c>
      <c r="B9" s="49" t="s">
        <v>16</v>
      </c>
      <c r="C9" s="38">
        <v>0</v>
      </c>
      <c r="D9" s="36">
        <f ca="1">开发区基收!D9+[1]北仑区基收!D9</f>
        <v>0</v>
      </c>
      <c r="E9" s="31"/>
      <c r="F9" s="37"/>
    </row>
    <row r="10" s="18" customFormat="1" ht="18" customHeight="1" spans="1:6">
      <c r="A10" s="48" t="s">
        <v>17</v>
      </c>
      <c r="B10" s="49" t="s">
        <v>18</v>
      </c>
      <c r="C10" s="38">
        <v>1790</v>
      </c>
      <c r="D10" s="36">
        <f ca="1">开发区基收!D10+[1]北仑区基收!D10</f>
        <v>1790</v>
      </c>
      <c r="E10" s="31">
        <f ca="1" t="shared" si="0"/>
        <v>0</v>
      </c>
      <c r="F10" s="37">
        <f ca="1">D10-C10</f>
        <v>0</v>
      </c>
    </row>
    <row r="11" s="18" customFormat="1" ht="18" customHeight="1" spans="1:6">
      <c r="A11" s="48" t="s">
        <v>19</v>
      </c>
      <c r="B11" s="49" t="s">
        <v>20</v>
      </c>
      <c r="C11" s="38">
        <v>0</v>
      </c>
      <c r="D11" s="36">
        <f ca="1">开发区基收!D11+[1]北仑区基收!D11</f>
        <v>0</v>
      </c>
      <c r="E11" s="31"/>
      <c r="F11" s="37"/>
    </row>
    <row r="12" s="18" customFormat="1" ht="18" customHeight="1" spans="1:6">
      <c r="A12" s="48" t="s">
        <v>21</v>
      </c>
      <c r="B12" s="33" t="s">
        <v>22</v>
      </c>
      <c r="C12" s="38">
        <v>240</v>
      </c>
      <c r="D12" s="36">
        <f ca="1">开发区基收!D12+[1]北仑区基收!D12</f>
        <v>240</v>
      </c>
      <c r="E12" s="31">
        <f ca="1" t="shared" si="0"/>
        <v>0</v>
      </c>
      <c r="F12" s="37">
        <f ca="1">D12-C12</f>
        <v>0</v>
      </c>
    </row>
    <row r="13" s="18" customFormat="1" ht="18" customHeight="1" spans="1:6">
      <c r="A13" s="48" t="s">
        <v>23</v>
      </c>
      <c r="B13" s="49" t="s">
        <v>24</v>
      </c>
      <c r="C13" s="38">
        <v>0</v>
      </c>
      <c r="D13" s="36">
        <f ca="1">开发区基收!D13+[1]北仑区基收!D13</f>
        <v>0</v>
      </c>
      <c r="E13" s="31" t="str">
        <f ca="1" t="shared" si="0"/>
        <v/>
      </c>
      <c r="F13" s="37">
        <f ca="1">D13-C13</f>
        <v>0</v>
      </c>
    </row>
    <row r="14" s="18" customFormat="1" ht="18" customHeight="1" spans="1:6">
      <c r="A14" s="32"/>
      <c r="B14" s="32" t="s">
        <v>25</v>
      </c>
      <c r="C14" s="34">
        <v>2030</v>
      </c>
      <c r="D14" s="36">
        <f ca="1">开发区基收!D14+[1]北仑区基收!D14</f>
        <v>73453</v>
      </c>
      <c r="E14" s="31">
        <f ca="1" t="shared" si="0"/>
        <v>3518.37438423645</v>
      </c>
      <c r="F14" s="37">
        <f ca="1">D14-C14</f>
        <v>71423</v>
      </c>
    </row>
    <row r="15" s="18" customFormat="1" ht="18" customHeight="1" spans="1:6">
      <c r="A15" s="32" t="s">
        <v>26</v>
      </c>
      <c r="B15" s="51" t="s">
        <v>27</v>
      </c>
      <c r="C15" s="34">
        <v>0</v>
      </c>
      <c r="D15" s="36">
        <f ca="1">开发区基收!D15+[1]北仑区基收!D15</f>
        <v>0</v>
      </c>
      <c r="E15" s="31"/>
      <c r="F15" s="37"/>
    </row>
    <row r="16" s="18" customFormat="1" ht="18" customHeight="1" spans="1:6">
      <c r="A16" s="32" t="s">
        <v>28</v>
      </c>
      <c r="B16" s="33" t="s">
        <v>29</v>
      </c>
      <c r="C16" s="38">
        <v>698000</v>
      </c>
      <c r="D16" s="36">
        <f ca="1">开发区基收!D16+[1]北仑区基收!D16</f>
        <v>741800</v>
      </c>
      <c r="E16" s="31">
        <f ca="1" t="shared" si="0"/>
        <v>6.27507163323782</v>
      </c>
      <c r="F16" s="37">
        <f ca="1">D16-C16</f>
        <v>43800</v>
      </c>
    </row>
    <row r="17" s="18" customFormat="1" ht="18" customHeight="1" spans="1:6">
      <c r="A17" s="32"/>
      <c r="B17" s="33" t="s">
        <v>30</v>
      </c>
      <c r="C17" s="38"/>
      <c r="D17" s="36">
        <f>开发区基收!D17+[1]北仑区基收!D17</f>
        <v>43800</v>
      </c>
      <c r="E17" s="31"/>
      <c r="F17" s="34">
        <v>43800</v>
      </c>
    </row>
    <row r="18" s="18" customFormat="1" ht="18" customHeight="1" spans="1:6">
      <c r="A18" s="32" t="s">
        <v>31</v>
      </c>
      <c r="B18" s="33" t="s">
        <v>32</v>
      </c>
      <c r="C18" s="38">
        <v>0</v>
      </c>
      <c r="D18" s="36">
        <f>开发区基收!D18+[1]北仑区基收!D18</f>
        <v>1658</v>
      </c>
      <c r="E18" s="31"/>
      <c r="F18" s="37">
        <f>D18-C18</f>
        <v>1658</v>
      </c>
    </row>
    <row r="19" s="18" customFormat="1" ht="18" customHeight="1" spans="1:6">
      <c r="A19" s="32" t="s">
        <v>33</v>
      </c>
      <c r="B19" s="33" t="s">
        <v>34</v>
      </c>
      <c r="C19" s="36">
        <v>35290.79</v>
      </c>
      <c r="D19" s="36">
        <f ca="1">开发区基收!D19+[1]北仑区基收!D19</f>
        <v>39822</v>
      </c>
      <c r="E19" s="31">
        <f ca="1">IF(C19=0,"",(D19/C19-1)*100)</f>
        <v>12.8396388972874</v>
      </c>
      <c r="F19" s="37">
        <f ca="1">D19-C19</f>
        <v>4531.21</v>
      </c>
    </row>
    <row r="20" s="18" customFormat="1" ht="18" customHeight="1" spans="1:6">
      <c r="A20" s="32" t="s">
        <v>35</v>
      </c>
      <c r="B20" s="33" t="s">
        <v>36</v>
      </c>
      <c r="C20" s="38">
        <v>60000</v>
      </c>
      <c r="D20" s="36">
        <f>开发区基收!D20+[1]北仑区基收!D20</f>
        <v>164000</v>
      </c>
      <c r="E20" s="31">
        <f>IF(C20=0,"",(D20/C20-1)*100)</f>
        <v>173.333333333333</v>
      </c>
      <c r="F20" s="37">
        <f>D20-C20</f>
        <v>104000</v>
      </c>
    </row>
    <row r="21" s="18" customFormat="1" ht="18" customHeight="1" spans="1:6">
      <c r="A21" s="32"/>
      <c r="B21" s="32" t="s">
        <v>37</v>
      </c>
      <c r="C21" s="34">
        <v>795320.79</v>
      </c>
      <c r="D21" s="36">
        <f ca="1">开发区基收!D21+[1]北仑区基收!D21</f>
        <v>1020733</v>
      </c>
      <c r="E21" s="31">
        <f ca="1">IF(C21=0,"",(D21/C21-1)*100)</f>
        <v>28.342300721197</v>
      </c>
      <c r="F21" s="37">
        <f ca="1">D21-C21</f>
        <v>225412.21</v>
      </c>
    </row>
    <row r="22" s="18" customFormat="1" ht="18" customHeight="1" spans="1:6">
      <c r="A22" s="19"/>
      <c r="B22" s="19"/>
      <c r="C22" s="19"/>
      <c r="D22" s="19"/>
      <c r="E22" s="19"/>
      <c r="F22" s="19"/>
    </row>
    <row r="30" s="19" customFormat="1" spans="5:5">
      <c r="E30" s="57"/>
    </row>
  </sheetData>
  <mergeCells count="2">
    <mergeCell ref="A1:B1"/>
    <mergeCell ref="A2:F2"/>
  </mergeCells>
  <pageMargins left="0.709027777777778" right="0.709027777777778" top="0.75" bottom="0.75" header="0.309027777777778" footer="0.309027777777778"/>
  <pageSetup paperSize="9" scale="88" orientation="portrait" horizontalDpi="600" vertic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opLeftCell="A13" workbookViewId="0">
      <selection activeCell="J26" sqref="J26"/>
    </sheetView>
  </sheetViews>
  <sheetFormatPr defaultColWidth="9" defaultRowHeight="14.25"/>
  <cols>
    <col min="1" max="1" width="4.75" style="19" customWidth="1"/>
    <col min="2" max="2" width="39.875" style="19" customWidth="1"/>
    <col min="3" max="3" width="12.875" style="19" customWidth="1"/>
    <col min="4" max="4" width="11.625" style="19" customWidth="1"/>
    <col min="5" max="5" width="10.75" style="19" customWidth="1"/>
    <col min="6" max="6" width="11.625" style="19"/>
    <col min="7" max="9" width="9" style="19" customWidth="1"/>
    <col min="10" max="16384" width="9" style="19"/>
  </cols>
  <sheetData>
    <row r="1" s="19" customFormat="1" ht="24.95" customHeight="1" spans="1:6">
      <c r="A1" s="20"/>
      <c r="B1" s="21"/>
      <c r="E1" s="22"/>
      <c r="F1" s="22" t="s">
        <v>38</v>
      </c>
    </row>
    <row r="2" s="19" customFormat="1" ht="24.95" customHeight="1" spans="1:6">
      <c r="A2" s="52" t="s">
        <v>39</v>
      </c>
      <c r="B2" s="52"/>
      <c r="C2" s="52"/>
      <c r="D2" s="52"/>
      <c r="E2" s="52"/>
      <c r="F2" s="52"/>
    </row>
    <row r="3" s="19" customFormat="1" ht="24.95" customHeight="1" spans="1:6">
      <c r="A3" s="18"/>
      <c r="B3" s="18"/>
      <c r="F3" s="25" t="s">
        <v>2</v>
      </c>
    </row>
    <row r="4" s="19" customFormat="1" ht="46.5" customHeight="1" spans="1:6">
      <c r="A4" s="27" t="s">
        <v>3</v>
      </c>
      <c r="B4" s="27" t="s">
        <v>40</v>
      </c>
      <c r="C4" s="27" t="s">
        <v>5</v>
      </c>
      <c r="D4" s="27" t="s">
        <v>6</v>
      </c>
      <c r="E4" s="27" t="s">
        <v>7</v>
      </c>
      <c r="F4" s="53" t="s">
        <v>8</v>
      </c>
    </row>
    <row r="5" s="19" customFormat="1" ht="15" customHeight="1" spans="1:6">
      <c r="A5" s="27" t="s">
        <v>9</v>
      </c>
      <c r="B5" s="30" t="s">
        <v>41</v>
      </c>
      <c r="C5" s="27">
        <v>0</v>
      </c>
      <c r="D5" s="34">
        <f>开发区基支!D5+[1]北仑区基支!D5</f>
        <v>0</v>
      </c>
      <c r="E5" s="31" t="str">
        <f t="shared" ref="E5:E32" si="0">IF(C5=0,"",(D5/C5-1)*100)</f>
        <v/>
      </c>
      <c r="F5" s="53"/>
    </row>
    <row r="6" s="19" customFormat="1" ht="15" customHeight="1" spans="1:6">
      <c r="A6" s="27"/>
      <c r="B6" s="30" t="s">
        <v>42</v>
      </c>
      <c r="C6" s="27">
        <v>0</v>
      </c>
      <c r="D6" s="34">
        <f>开发区基支!D6+[1]北仑区基支!D6</f>
        <v>0</v>
      </c>
      <c r="E6" s="31" t="str">
        <f t="shared" si="0"/>
        <v/>
      </c>
      <c r="F6" s="53"/>
    </row>
    <row r="7" s="18" customFormat="1" ht="18" customHeight="1" spans="1:9">
      <c r="A7" s="32" t="s">
        <v>11</v>
      </c>
      <c r="B7" s="33" t="s">
        <v>43</v>
      </c>
      <c r="C7" s="34">
        <v>0</v>
      </c>
      <c r="D7" s="34">
        <f>开发区基支!D7+[1]北仑区基支!D7</f>
        <v>0</v>
      </c>
      <c r="E7" s="31" t="str">
        <f t="shared" si="0"/>
        <v/>
      </c>
      <c r="F7" s="34"/>
      <c r="G7" s="19"/>
      <c r="H7" s="19"/>
      <c r="I7" s="19"/>
    </row>
    <row r="8" s="18" customFormat="1" ht="18" customHeight="1" spans="1:9">
      <c r="A8" s="32"/>
      <c r="B8" s="33" t="s">
        <v>44</v>
      </c>
      <c r="C8" s="34">
        <v>0</v>
      </c>
      <c r="D8" s="34">
        <f>开发区基支!D8+[1]北仑区基支!D8</f>
        <v>0</v>
      </c>
      <c r="E8" s="31" t="str">
        <f t="shared" si="0"/>
        <v/>
      </c>
      <c r="F8" s="36"/>
      <c r="G8" s="19"/>
      <c r="H8" s="19"/>
      <c r="I8" s="19"/>
    </row>
    <row r="9" s="18" customFormat="1" ht="28.5" spans="1:9">
      <c r="A9" s="32"/>
      <c r="B9" s="33" t="s">
        <v>45</v>
      </c>
      <c r="C9" s="34">
        <v>0</v>
      </c>
      <c r="D9" s="34">
        <f>开发区基支!D9+[1]北仑区基支!D9</f>
        <v>0</v>
      </c>
      <c r="E9" s="31" t="str">
        <f t="shared" si="0"/>
        <v/>
      </c>
      <c r="F9" s="34"/>
      <c r="G9" s="19"/>
      <c r="H9" s="19"/>
      <c r="I9" s="19"/>
    </row>
    <row r="10" s="18" customFormat="1" ht="18" customHeight="1" spans="1:9">
      <c r="A10" s="32" t="s">
        <v>15</v>
      </c>
      <c r="B10" s="33" t="s">
        <v>46</v>
      </c>
      <c r="C10" s="34">
        <v>687600</v>
      </c>
      <c r="D10" s="34">
        <f>开发区基支!D10+[1]北仑区基支!D10</f>
        <v>693923</v>
      </c>
      <c r="E10" s="31">
        <f t="shared" si="0"/>
        <v>0.919575334496803</v>
      </c>
      <c r="F10" s="34">
        <f>D10-C10</f>
        <v>6323</v>
      </c>
      <c r="G10" s="19"/>
      <c r="H10" s="19"/>
      <c r="I10" s="19"/>
    </row>
    <row r="11" s="18" customFormat="1" ht="28.5" spans="1:9">
      <c r="A11" s="32"/>
      <c r="B11" s="33" t="s">
        <v>47</v>
      </c>
      <c r="C11" s="34">
        <v>687600</v>
      </c>
      <c r="D11" s="34">
        <f>开发区基支!D11+[1]北仑区基支!D11</f>
        <v>693923</v>
      </c>
      <c r="E11" s="31">
        <f t="shared" si="0"/>
        <v>0.919575334496803</v>
      </c>
      <c r="F11" s="34">
        <f>D11-C11</f>
        <v>6323</v>
      </c>
      <c r="G11" s="19"/>
      <c r="H11" s="19"/>
      <c r="I11" s="19"/>
    </row>
    <row r="12" s="18" customFormat="1" ht="28.5" spans="1:9">
      <c r="A12" s="32"/>
      <c r="B12" s="33" t="s">
        <v>48</v>
      </c>
      <c r="C12" s="34">
        <v>0</v>
      </c>
      <c r="D12" s="34">
        <f>开发区基支!D12+[1]北仑区基支!D12</f>
        <v>0</v>
      </c>
      <c r="E12" s="31"/>
      <c r="F12" s="34"/>
      <c r="G12" s="19"/>
      <c r="H12" s="19"/>
      <c r="I12" s="19"/>
    </row>
    <row r="13" s="18" customFormat="1" ht="18" customHeight="1" spans="1:9">
      <c r="A13" s="32"/>
      <c r="B13" s="33" t="s">
        <v>49</v>
      </c>
      <c r="C13" s="34">
        <v>0</v>
      </c>
      <c r="D13" s="34">
        <f>开发区基支!D13+[1]北仑区基支!D13</f>
        <v>0</v>
      </c>
      <c r="E13" s="31"/>
      <c r="F13" s="34"/>
      <c r="G13" s="19"/>
      <c r="H13" s="19"/>
      <c r="I13" s="19"/>
    </row>
    <row r="14" s="18" customFormat="1" ht="18" customHeight="1" spans="1:9">
      <c r="A14" s="32"/>
      <c r="B14" s="33" t="s">
        <v>50</v>
      </c>
      <c r="C14" s="34">
        <v>0</v>
      </c>
      <c r="D14" s="34">
        <f>开发区基支!D14+[1]北仑区基支!D14</f>
        <v>0</v>
      </c>
      <c r="E14" s="31" t="str">
        <f t="shared" si="0"/>
        <v/>
      </c>
      <c r="F14" s="34">
        <f>D14-C14</f>
        <v>0</v>
      </c>
      <c r="G14" s="19"/>
      <c r="H14" s="19"/>
      <c r="I14" s="19"/>
    </row>
    <row r="15" s="18" customFormat="1" ht="18" customHeight="1" spans="1:9">
      <c r="A15" s="32" t="s">
        <v>17</v>
      </c>
      <c r="B15" s="33" t="s">
        <v>51</v>
      </c>
      <c r="C15" s="34">
        <v>0</v>
      </c>
      <c r="D15" s="34">
        <f>开发区基支!D15+[1]北仑区基支!D15</f>
        <v>0</v>
      </c>
      <c r="E15" s="31"/>
      <c r="F15" s="34"/>
      <c r="G15" s="19"/>
      <c r="H15" s="19"/>
      <c r="I15" s="19"/>
    </row>
    <row r="16" s="18" customFormat="1" ht="28.5" spans="1:9">
      <c r="A16" s="32"/>
      <c r="B16" s="33" t="s">
        <v>52</v>
      </c>
      <c r="C16" s="34">
        <v>0</v>
      </c>
      <c r="D16" s="34">
        <f>开发区基支!D16+[1]北仑区基支!D16</f>
        <v>0</v>
      </c>
      <c r="E16" s="31"/>
      <c r="F16" s="34"/>
      <c r="G16" s="19"/>
      <c r="H16" s="19"/>
      <c r="I16" s="19"/>
    </row>
    <row r="17" s="18" customFormat="1" ht="18" hidden="1" customHeight="1" spans="1:9">
      <c r="A17" s="32" t="s">
        <v>19</v>
      </c>
      <c r="B17" s="33" t="s">
        <v>53</v>
      </c>
      <c r="C17" s="34">
        <v>0</v>
      </c>
      <c r="D17" s="34">
        <f>开发区基支!D17+[1]北仑区基支!D17</f>
        <v>0</v>
      </c>
      <c r="E17" s="31" t="str">
        <f t="shared" si="0"/>
        <v/>
      </c>
      <c r="F17" s="34">
        <f t="shared" ref="F17:F32" si="1">D17-C17</f>
        <v>0</v>
      </c>
      <c r="G17" s="19"/>
      <c r="H17" s="19"/>
      <c r="I17" s="19"/>
    </row>
    <row r="18" s="18" customFormat="1" ht="18" hidden="1" customHeight="1" spans="1:9">
      <c r="A18" s="32"/>
      <c r="B18" s="33" t="s">
        <v>54</v>
      </c>
      <c r="C18" s="34">
        <v>0</v>
      </c>
      <c r="D18" s="34">
        <f>开发区基支!D18+[1]北仑区基支!D18</f>
        <v>0</v>
      </c>
      <c r="E18" s="31" t="str">
        <f t="shared" si="0"/>
        <v/>
      </c>
      <c r="F18" s="34">
        <f t="shared" si="1"/>
        <v>0</v>
      </c>
      <c r="G18" s="19"/>
      <c r="H18" s="19"/>
      <c r="I18" s="19"/>
    </row>
    <row r="19" s="18" customFormat="1" ht="18" customHeight="1" spans="1:9">
      <c r="A19" s="32" t="s">
        <v>19</v>
      </c>
      <c r="B19" s="33" t="s">
        <v>55</v>
      </c>
      <c r="C19" s="34">
        <v>1837</v>
      </c>
      <c r="D19" s="34">
        <f>开发区基支!D19+[1]北仑区基支!D19</f>
        <v>155837</v>
      </c>
      <c r="E19" s="31">
        <f t="shared" si="0"/>
        <v>8383.23353293413</v>
      </c>
      <c r="F19" s="34">
        <f t="shared" si="1"/>
        <v>154000</v>
      </c>
      <c r="G19" s="19"/>
      <c r="H19" s="19"/>
      <c r="I19" s="19"/>
    </row>
    <row r="20" s="18" customFormat="1" ht="28.5" spans="1:9">
      <c r="A20" s="32"/>
      <c r="B20" s="33" t="s">
        <v>56</v>
      </c>
      <c r="C20" s="34">
        <v>0</v>
      </c>
      <c r="D20" s="34">
        <f>开发区基支!D20+[1]北仑区基支!D20</f>
        <v>154000</v>
      </c>
      <c r="E20" s="31" t="str">
        <f t="shared" si="0"/>
        <v/>
      </c>
      <c r="F20" s="34">
        <f t="shared" si="1"/>
        <v>154000</v>
      </c>
      <c r="G20" s="19"/>
      <c r="H20" s="19"/>
      <c r="I20" s="19"/>
    </row>
    <row r="21" s="18" customFormat="1" ht="18" customHeight="1" spans="1:9">
      <c r="A21" s="32"/>
      <c r="B21" s="33" t="s">
        <v>57</v>
      </c>
      <c r="C21" s="34">
        <v>50</v>
      </c>
      <c r="D21" s="34">
        <f>开发区基支!D21+[1]北仑区基支!D21</f>
        <v>50</v>
      </c>
      <c r="E21" s="31">
        <f t="shared" si="0"/>
        <v>0</v>
      </c>
      <c r="F21" s="34">
        <f t="shared" si="1"/>
        <v>0</v>
      </c>
      <c r="G21" s="19"/>
      <c r="H21" s="19"/>
      <c r="I21" s="19"/>
    </row>
    <row r="22" s="18" customFormat="1" ht="18" customHeight="1" spans="1:9">
      <c r="A22" s="32"/>
      <c r="B22" s="33" t="s">
        <v>58</v>
      </c>
      <c r="C22" s="34">
        <v>1787</v>
      </c>
      <c r="D22" s="34">
        <f>开发区基支!D22+[1]北仑区基支!D22</f>
        <v>1787</v>
      </c>
      <c r="E22" s="31">
        <f t="shared" si="0"/>
        <v>0</v>
      </c>
      <c r="F22" s="34">
        <f t="shared" si="1"/>
        <v>0</v>
      </c>
      <c r="G22" s="19"/>
      <c r="H22" s="19"/>
      <c r="I22" s="19"/>
    </row>
    <row r="23" s="18" customFormat="1" ht="18" customHeight="1" spans="1:9">
      <c r="A23" s="32" t="s">
        <v>21</v>
      </c>
      <c r="B23" s="33" t="s">
        <v>59</v>
      </c>
      <c r="C23" s="34">
        <v>10400</v>
      </c>
      <c r="D23" s="34">
        <f>开发区基支!D23+[1]北仑区基支!D23</f>
        <v>12158</v>
      </c>
      <c r="E23" s="31">
        <f t="shared" si="0"/>
        <v>16.9038461538461</v>
      </c>
      <c r="F23" s="34">
        <f t="shared" si="1"/>
        <v>1758</v>
      </c>
      <c r="G23" s="19"/>
      <c r="H23" s="19"/>
      <c r="I23" s="19"/>
    </row>
    <row r="24" s="18" customFormat="1" ht="18" customHeight="1" spans="1:9">
      <c r="A24" s="32"/>
      <c r="B24" s="33" t="s">
        <v>60</v>
      </c>
      <c r="C24" s="34">
        <v>10400</v>
      </c>
      <c r="D24" s="34">
        <f>开发区基支!D24+[1]北仑区基支!D24</f>
        <v>12158</v>
      </c>
      <c r="E24" s="31">
        <f t="shared" si="0"/>
        <v>16.9038461538461</v>
      </c>
      <c r="F24" s="34">
        <f t="shared" si="1"/>
        <v>1758</v>
      </c>
      <c r="G24" s="19"/>
      <c r="H24" s="19"/>
      <c r="I24" s="19"/>
    </row>
    <row r="25" s="18" customFormat="1" ht="18" customHeight="1" spans="1:9">
      <c r="A25" s="32" t="s">
        <v>23</v>
      </c>
      <c r="B25" s="33" t="s">
        <v>61</v>
      </c>
      <c r="C25" s="34"/>
      <c r="D25" s="34">
        <f>开发区基支!D25+[1]北仑区基支!D25</f>
        <v>43800</v>
      </c>
      <c r="E25" s="31"/>
      <c r="F25" s="34">
        <f t="shared" ref="F25:F35" si="2">D25-C25</f>
        <v>43800</v>
      </c>
      <c r="G25" s="19"/>
      <c r="H25" s="19"/>
      <c r="I25" s="19"/>
    </row>
    <row r="26" s="18" customFormat="1" ht="18" customHeight="1" spans="1:9">
      <c r="A26" s="32"/>
      <c r="B26" s="33" t="s">
        <v>62</v>
      </c>
      <c r="C26" s="34"/>
      <c r="D26" s="34">
        <f>开发区基支!D26+[1]北仑区基支!D26</f>
        <v>30600</v>
      </c>
      <c r="E26" s="31"/>
      <c r="F26" s="34">
        <f t="shared" si="2"/>
        <v>30600</v>
      </c>
      <c r="G26" s="19"/>
      <c r="H26" s="19"/>
      <c r="I26" s="19"/>
    </row>
    <row r="27" s="18" customFormat="1" ht="18" customHeight="1" spans="1:9">
      <c r="A27" s="32"/>
      <c r="B27" s="33" t="s">
        <v>63</v>
      </c>
      <c r="C27" s="34"/>
      <c r="D27" s="34">
        <f>开发区基支!D27+[1]北仑区基支!D27</f>
        <v>13200</v>
      </c>
      <c r="E27" s="31"/>
      <c r="F27" s="34">
        <f t="shared" si="2"/>
        <v>13200</v>
      </c>
      <c r="G27" s="19"/>
      <c r="H27" s="19"/>
      <c r="I27" s="19"/>
    </row>
    <row r="28" s="18" customFormat="1" ht="18" customHeight="1" spans="1:9">
      <c r="A28" s="32"/>
      <c r="B28" s="32" t="s">
        <v>64</v>
      </c>
      <c r="C28" s="34">
        <v>699837</v>
      </c>
      <c r="D28" s="34">
        <f>开发区基支!D28+[1]北仑区基支!D28</f>
        <v>905718</v>
      </c>
      <c r="E28" s="31">
        <f>IF(C28=0,"",(D28/C28-1)*100)</f>
        <v>29.4184217182001</v>
      </c>
      <c r="F28" s="34">
        <f t="shared" si="2"/>
        <v>205881</v>
      </c>
      <c r="G28" s="19"/>
      <c r="H28" s="19"/>
      <c r="I28" s="19"/>
    </row>
    <row r="29" s="18" customFormat="1" ht="18" customHeight="1" spans="1:6">
      <c r="A29" s="32" t="s">
        <v>26</v>
      </c>
      <c r="B29" s="33" t="s">
        <v>65</v>
      </c>
      <c r="C29" s="34">
        <v>10000</v>
      </c>
      <c r="D29" s="34">
        <f>开发区基支!D29+[1]北仑区基支!D29</f>
        <v>10000</v>
      </c>
      <c r="E29" s="31">
        <f>IF(C29=0,"",(D29/C29-1)*100)</f>
        <v>0</v>
      </c>
      <c r="F29" s="34">
        <f t="shared" si="2"/>
        <v>0</v>
      </c>
    </row>
    <row r="30" s="18" customFormat="1" ht="18" customHeight="1" spans="1:6">
      <c r="A30" s="32" t="s">
        <v>28</v>
      </c>
      <c r="B30" s="33" t="s">
        <v>66</v>
      </c>
      <c r="C30" s="34">
        <v>0</v>
      </c>
      <c r="D30" s="34">
        <f>开发区基支!D30+[1]北仑区基支!D30</f>
        <v>45000</v>
      </c>
      <c r="E30" s="31" t="str">
        <f>IF(C30=0,"",(D30/C30-1)*100)</f>
        <v/>
      </c>
      <c r="F30" s="34">
        <f t="shared" si="2"/>
        <v>45000</v>
      </c>
    </row>
    <row r="31" s="18" customFormat="1" ht="18" customHeight="1" spans="1:6">
      <c r="A31" s="32" t="s">
        <v>31</v>
      </c>
      <c r="B31" s="33" t="s">
        <v>67</v>
      </c>
      <c r="C31" s="34">
        <v>50000</v>
      </c>
      <c r="D31" s="34">
        <f>开发区基支!D31+[1]北仑区基支!D31</f>
        <v>50000</v>
      </c>
      <c r="E31" s="31">
        <f>IF(C31=0,"",(D31/C31-1)*100)</f>
        <v>0</v>
      </c>
      <c r="F31" s="34">
        <f t="shared" si="2"/>
        <v>0</v>
      </c>
    </row>
    <row r="32" s="18" customFormat="1" ht="18" customHeight="1" spans="1:6">
      <c r="A32" s="32" t="s">
        <v>33</v>
      </c>
      <c r="B32" s="33" t="s">
        <v>68</v>
      </c>
      <c r="C32" s="34">
        <v>193</v>
      </c>
      <c r="D32" s="34">
        <f>开发区基支!D32+[1]北仑区基支!D32</f>
        <v>193</v>
      </c>
      <c r="E32" s="31"/>
      <c r="F32" s="34">
        <f t="shared" si="2"/>
        <v>0</v>
      </c>
    </row>
    <row r="33" s="18" customFormat="1" ht="18" customHeight="1" spans="1:6">
      <c r="A33" s="32" t="s">
        <v>35</v>
      </c>
      <c r="B33" s="43" t="s">
        <v>69</v>
      </c>
      <c r="C33" s="34">
        <v>0</v>
      </c>
      <c r="D33" s="34">
        <f>开发区基支!D33+[1]北仑区基支!D33</f>
        <v>0</v>
      </c>
      <c r="E33" s="31" t="str">
        <f>IF(C33=0,"",(D33/C33-1)*100)</f>
        <v/>
      </c>
      <c r="F33" s="34">
        <f t="shared" si="2"/>
        <v>0</v>
      </c>
    </row>
    <row r="34" s="18" customFormat="1" ht="18" customHeight="1" spans="1:6">
      <c r="A34" s="32" t="s">
        <v>70</v>
      </c>
      <c r="B34" s="43" t="s">
        <v>71</v>
      </c>
      <c r="C34" s="34">
        <v>35290.79</v>
      </c>
      <c r="D34" s="34">
        <f>开发区基支!D34+[1]北仑区基支!D34</f>
        <v>9822</v>
      </c>
      <c r="E34" s="31">
        <f>IF(C34=0,"",(D34/C34-1)*100)</f>
        <v>-72.1683759417117</v>
      </c>
      <c r="F34" s="34">
        <f t="shared" si="2"/>
        <v>-25468.79</v>
      </c>
    </row>
    <row r="35" s="18" customFormat="1" ht="18" customHeight="1" spans="1:6">
      <c r="A35" s="32"/>
      <c r="B35" s="32" t="s">
        <v>72</v>
      </c>
      <c r="C35" s="34">
        <v>795320.79</v>
      </c>
      <c r="D35" s="34">
        <f>开发区基支!D35+[1]北仑区基支!D35</f>
        <v>1020733</v>
      </c>
      <c r="E35" s="31">
        <f>IF(C35=0,"",(D35/C35-1)*100)</f>
        <v>28.342300721197</v>
      </c>
      <c r="F35" s="34">
        <f t="shared" si="2"/>
        <v>225412.21</v>
      </c>
    </row>
    <row r="36" s="18" customFormat="1" ht="18" customHeight="1" spans="1:6">
      <c r="A36" s="19"/>
      <c r="B36" s="19"/>
      <c r="C36" s="19"/>
      <c r="D36" s="19"/>
      <c r="E36" s="19"/>
      <c r="F36" s="19"/>
    </row>
  </sheetData>
  <mergeCells count="2">
    <mergeCell ref="A1:B1"/>
    <mergeCell ref="A2:F2"/>
  </mergeCells>
  <pageMargins left="0.709027777777778" right="0.709027777777778" top="0.75" bottom="0.75" header="0.309027777777778" footer="0.309027777777778"/>
  <pageSetup paperSize="9" scale="89" orientation="portrait" horizontalDpi="600" verticalDpi="6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opLeftCell="B1" workbookViewId="0">
      <selection activeCell="J14" sqref="J14"/>
    </sheetView>
  </sheetViews>
  <sheetFormatPr defaultColWidth="9" defaultRowHeight="14.25"/>
  <cols>
    <col min="1" max="1" width="5.375" style="19" customWidth="1"/>
    <col min="2" max="2" width="37.125" style="19" customWidth="1"/>
    <col min="3" max="6" width="12.125" style="19" customWidth="1"/>
    <col min="7" max="7" width="9" style="19" hidden="1" customWidth="1"/>
    <col min="8" max="8" width="11.9" style="19" hidden="1" customWidth="1"/>
    <col min="9" max="11" width="9" style="19"/>
    <col min="12" max="12" width="9" style="19" hidden="1" customWidth="1"/>
    <col min="13" max="13" width="9.375" style="19"/>
    <col min="14" max="16384" width="9" style="19"/>
  </cols>
  <sheetData>
    <row r="1" ht="24.95" customHeight="1" spans="1:6">
      <c r="A1" s="20"/>
      <c r="B1" s="21"/>
      <c r="F1" s="45" t="s">
        <v>73</v>
      </c>
    </row>
    <row r="2" ht="43.5" customHeight="1" spans="1:6">
      <c r="A2" s="24" t="s">
        <v>74</v>
      </c>
      <c r="B2" s="24"/>
      <c r="C2" s="24"/>
      <c r="D2" s="24"/>
      <c r="E2" s="24"/>
      <c r="F2" s="24"/>
    </row>
    <row r="3" ht="24.95" customHeight="1" spans="1:6">
      <c r="A3" s="18"/>
      <c r="B3" s="18"/>
      <c r="F3" s="46" t="s">
        <v>2</v>
      </c>
    </row>
    <row r="4" ht="46.5" customHeight="1" spans="1:7">
      <c r="A4" s="27" t="s">
        <v>3</v>
      </c>
      <c r="B4" s="27" t="s">
        <v>4</v>
      </c>
      <c r="C4" s="28" t="s">
        <v>5</v>
      </c>
      <c r="D4" s="27" t="s">
        <v>6</v>
      </c>
      <c r="E4" s="28" t="s">
        <v>7</v>
      </c>
      <c r="F4" s="29" t="s">
        <v>8</v>
      </c>
      <c r="G4" s="47" t="s">
        <v>75</v>
      </c>
    </row>
    <row r="5" s="18" customFormat="1" ht="18" hidden="1" customHeight="1" spans="1:6">
      <c r="A5" s="48" t="s">
        <v>9</v>
      </c>
      <c r="B5" s="49" t="s">
        <v>10</v>
      </c>
      <c r="C5" s="36"/>
      <c r="D5" s="36"/>
      <c r="E5" s="31"/>
      <c r="F5" s="37"/>
    </row>
    <row r="6" s="18" customFormat="1" ht="18" hidden="1" customHeight="1" spans="1:6">
      <c r="A6" s="50" t="s">
        <v>11</v>
      </c>
      <c r="B6" s="49" t="s">
        <v>12</v>
      </c>
      <c r="C6" s="36"/>
      <c r="D6" s="36"/>
      <c r="E6" s="31"/>
      <c r="F6" s="37"/>
    </row>
    <row r="7" s="18" customFormat="1" ht="18" customHeight="1" spans="1:12">
      <c r="A7" s="48" t="s">
        <v>9</v>
      </c>
      <c r="B7" s="49" t="s">
        <v>13</v>
      </c>
      <c r="C7" s="36"/>
      <c r="D7" s="36">
        <v>17045</v>
      </c>
      <c r="E7" s="31" t="str">
        <f t="shared" ref="E7:E20" si="0">IF(C7=0,"",(D7/C7-1)*100)</f>
        <v/>
      </c>
      <c r="F7" s="37">
        <f t="shared" ref="F7:F9" si="1">D7-C7</f>
        <v>17045</v>
      </c>
      <c r="G7" s="18">
        <v>341446</v>
      </c>
      <c r="H7" s="18" t="s">
        <v>76</v>
      </c>
      <c r="L7" s="18">
        <f>D7*0.302</f>
        <v>5147.59</v>
      </c>
    </row>
    <row r="8" s="18" customFormat="1" ht="18" customHeight="1" spans="1:7">
      <c r="A8" s="48" t="s">
        <v>11</v>
      </c>
      <c r="B8" s="49" t="s">
        <v>14</v>
      </c>
      <c r="C8" s="36"/>
      <c r="D8" s="36"/>
      <c r="E8" s="31" t="str">
        <f t="shared" si="0"/>
        <v/>
      </c>
      <c r="F8" s="37"/>
      <c r="G8" s="18">
        <v>735</v>
      </c>
    </row>
    <row r="9" s="18" customFormat="1" ht="18" customHeight="1" spans="1:7">
      <c r="A9" s="48" t="s">
        <v>15</v>
      </c>
      <c r="B9" s="49" t="s">
        <v>16</v>
      </c>
      <c r="C9" s="36"/>
      <c r="D9" s="36"/>
      <c r="E9" s="31" t="str">
        <f t="shared" si="0"/>
        <v/>
      </c>
      <c r="F9" s="37"/>
      <c r="G9" s="18">
        <v>310</v>
      </c>
    </row>
    <row r="10" s="18" customFormat="1" ht="18" customHeight="1" spans="1:6">
      <c r="A10" s="48" t="s">
        <v>17</v>
      </c>
      <c r="B10" s="49" t="s">
        <v>18</v>
      </c>
      <c r="C10" s="36"/>
      <c r="D10" s="36"/>
      <c r="E10" s="31" t="str">
        <f t="shared" si="0"/>
        <v/>
      </c>
      <c r="F10" s="37"/>
    </row>
    <row r="11" s="18" customFormat="1" ht="18" customHeight="1" spans="1:6">
      <c r="A11" s="48" t="s">
        <v>19</v>
      </c>
      <c r="B11" s="49" t="s">
        <v>20</v>
      </c>
      <c r="C11" s="36"/>
      <c r="D11" s="36"/>
      <c r="E11" s="31" t="str">
        <f t="shared" si="0"/>
        <v/>
      </c>
      <c r="F11" s="37"/>
    </row>
    <row r="12" s="18" customFormat="1" ht="18" customHeight="1" spans="1:6">
      <c r="A12" s="48" t="s">
        <v>21</v>
      </c>
      <c r="B12" s="33" t="s">
        <v>22</v>
      </c>
      <c r="C12" s="36"/>
      <c r="D12" s="36"/>
      <c r="E12" s="31" t="str">
        <f t="shared" si="0"/>
        <v/>
      </c>
      <c r="F12" s="37"/>
    </row>
    <row r="13" s="18" customFormat="1" ht="18" customHeight="1" spans="1:7">
      <c r="A13" s="48" t="s">
        <v>23</v>
      </c>
      <c r="B13" s="49" t="s">
        <v>24</v>
      </c>
      <c r="C13" s="36"/>
      <c r="D13" s="36"/>
      <c r="E13" s="31" t="str">
        <f t="shared" si="0"/>
        <v/>
      </c>
      <c r="F13" s="37"/>
      <c r="G13" s="18">
        <v>197745</v>
      </c>
    </row>
    <row r="14" s="18" customFormat="1" ht="18" customHeight="1" spans="1:7">
      <c r="A14" s="32"/>
      <c r="B14" s="32" t="s">
        <v>25</v>
      </c>
      <c r="C14" s="34"/>
      <c r="D14" s="34">
        <f>D7+D13</f>
        <v>17045</v>
      </c>
      <c r="E14" s="31" t="str">
        <f t="shared" si="0"/>
        <v/>
      </c>
      <c r="F14" s="37">
        <f>D14-C14</f>
        <v>17045</v>
      </c>
      <c r="G14" s="18">
        <v>540236</v>
      </c>
    </row>
    <row r="15" s="18" customFormat="1" ht="18" customHeight="1" spans="1:6">
      <c r="A15" s="32" t="s">
        <v>26</v>
      </c>
      <c r="B15" s="51" t="s">
        <v>27</v>
      </c>
      <c r="C15" s="34"/>
      <c r="D15" s="34"/>
      <c r="E15" s="31" t="str">
        <f t="shared" si="0"/>
        <v/>
      </c>
      <c r="F15" s="37"/>
    </row>
    <row r="16" s="18" customFormat="1" ht="18" customHeight="1" spans="1:8">
      <c r="A16" s="32" t="s">
        <v>28</v>
      </c>
      <c r="B16" s="33" t="s">
        <v>29</v>
      </c>
      <c r="C16" s="34">
        <v>380000</v>
      </c>
      <c r="D16" s="39">
        <f>86000+25300</f>
        <v>111300</v>
      </c>
      <c r="E16" s="31">
        <f t="shared" si="0"/>
        <v>-70.7105263157895</v>
      </c>
      <c r="F16" s="37">
        <f>D16-C16</f>
        <v>-268700</v>
      </c>
      <c r="H16" s="18">
        <f>F16-F17</f>
        <v>-294000</v>
      </c>
    </row>
    <row r="17" s="18" customFormat="1" ht="18" customHeight="1" spans="1:6">
      <c r="A17" s="32"/>
      <c r="B17" s="33" t="s">
        <v>30</v>
      </c>
      <c r="C17" s="34"/>
      <c r="D17" s="39">
        <v>25300</v>
      </c>
      <c r="E17" s="31"/>
      <c r="F17" s="37">
        <f>D17-C17</f>
        <v>25300</v>
      </c>
    </row>
    <row r="18" s="18" customFormat="1" ht="18" customHeight="1" spans="1:6">
      <c r="A18" s="32" t="s">
        <v>31</v>
      </c>
      <c r="B18" s="33" t="s">
        <v>32</v>
      </c>
      <c r="C18" s="34"/>
      <c r="D18" s="39"/>
      <c r="E18" s="31" t="str">
        <f>IF(C18=0,"",(D18/C18-1)*100)</f>
        <v/>
      </c>
      <c r="F18" s="37"/>
    </row>
    <row r="19" s="18" customFormat="1" ht="18" customHeight="1" spans="1:6">
      <c r="A19" s="32" t="s">
        <v>33</v>
      </c>
      <c r="B19" s="33" t="s">
        <v>34</v>
      </c>
      <c r="C19" s="34">
        <v>15275</v>
      </c>
      <c r="D19" s="39">
        <v>21042</v>
      </c>
      <c r="E19" s="31">
        <f>IF(C19=0,"",(D19/C19-1)*100)</f>
        <v>37.7545008183306</v>
      </c>
      <c r="F19" s="37">
        <f>D19-C19</f>
        <v>5767</v>
      </c>
    </row>
    <row r="20" s="18" customFormat="1" ht="18" customHeight="1" spans="1:8">
      <c r="A20" s="32" t="s">
        <v>35</v>
      </c>
      <c r="B20" s="49" t="s">
        <v>36</v>
      </c>
      <c r="C20" s="38">
        <v>10000</v>
      </c>
      <c r="D20" s="39">
        <f>C20+15000</f>
        <v>25000</v>
      </c>
      <c r="E20" s="31">
        <f>IF(C20=0,"",(D20/C20-1)*100)</f>
        <v>150</v>
      </c>
      <c r="F20" s="37">
        <f>D20-C20</f>
        <v>15000</v>
      </c>
      <c r="H20" s="18" t="s">
        <v>77</v>
      </c>
    </row>
    <row r="21" s="18" customFormat="1" ht="18" customHeight="1" spans="1:6">
      <c r="A21" s="32"/>
      <c r="B21" s="32" t="s">
        <v>37</v>
      </c>
      <c r="C21" s="34">
        <v>405275</v>
      </c>
      <c r="D21" s="34">
        <f>D14+D16+D20+D18+D19</f>
        <v>174387</v>
      </c>
      <c r="E21" s="31">
        <f>IF(C21=0,"",(D21/C21-1)*100)</f>
        <v>-56.9706989081488</v>
      </c>
      <c r="F21" s="37">
        <f>D21-C21</f>
        <v>-230888</v>
      </c>
    </row>
  </sheetData>
  <mergeCells count="2">
    <mergeCell ref="A1:B1"/>
    <mergeCell ref="A2:F2"/>
  </mergeCells>
  <pageMargins left="0.709027777777778" right="0.709027777777778" top="0.75" bottom="0.75" header="0.309027777777778" footer="0.309027777777778"/>
  <pageSetup paperSize="9" scale="90" orientation="portrait" horizontalDpi="600" verticalDpi="600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7"/>
  <sheetViews>
    <sheetView tabSelected="1" zoomScale="85" zoomScaleNormal="85" topLeftCell="A7" workbookViewId="0">
      <selection activeCell="D30" sqref="D30"/>
    </sheetView>
  </sheetViews>
  <sheetFormatPr defaultColWidth="9" defaultRowHeight="14.25"/>
  <cols>
    <col min="1" max="1" width="6.60833333333333" style="19" customWidth="1"/>
    <col min="2" max="2" width="41.175" style="19" customWidth="1"/>
    <col min="3" max="3" width="12.875" style="19" customWidth="1"/>
    <col min="4" max="4" width="11.625" style="19" customWidth="1"/>
    <col min="5" max="5" width="13.375" style="19" customWidth="1"/>
    <col min="6" max="7" width="13.25" style="19" customWidth="1"/>
    <col min="8" max="8" width="10.5" style="19"/>
    <col min="9" max="9" width="10.375" style="19"/>
    <col min="10" max="16384" width="9" style="19"/>
  </cols>
  <sheetData>
    <row r="1" ht="24.95" customHeight="1" spans="1:7">
      <c r="A1" s="20"/>
      <c r="B1" s="21"/>
      <c r="E1" s="22"/>
      <c r="F1" s="23" t="s">
        <v>78</v>
      </c>
      <c r="G1" s="23"/>
    </row>
    <row r="2" ht="49.5" customHeight="1" spans="1:7">
      <c r="A2" s="24" t="s">
        <v>79</v>
      </c>
      <c r="B2" s="24"/>
      <c r="C2" s="24"/>
      <c r="D2" s="24"/>
      <c r="E2" s="24"/>
      <c r="F2" s="24"/>
      <c r="G2" s="24"/>
    </row>
    <row r="3" ht="24.95" customHeight="1" spans="1:7">
      <c r="A3" s="18"/>
      <c r="B3" s="18"/>
      <c r="F3" s="25" t="s">
        <v>2</v>
      </c>
      <c r="G3" s="26"/>
    </row>
    <row r="4" ht="46.5" customHeight="1" spans="1:7">
      <c r="A4" s="27" t="s">
        <v>3</v>
      </c>
      <c r="B4" s="27" t="s">
        <v>40</v>
      </c>
      <c r="C4" s="28" t="s">
        <v>5</v>
      </c>
      <c r="D4" s="27" t="s">
        <v>6</v>
      </c>
      <c r="E4" s="28" t="s">
        <v>7</v>
      </c>
      <c r="F4" s="29" t="s">
        <v>8</v>
      </c>
      <c r="G4" s="19" t="s">
        <v>80</v>
      </c>
    </row>
    <row r="5" customFormat="1" ht="17" customHeight="1" spans="1:6">
      <c r="A5" s="27" t="s">
        <v>9</v>
      </c>
      <c r="B5" s="30" t="s">
        <v>41</v>
      </c>
      <c r="C5" s="28"/>
      <c r="D5" s="27"/>
      <c r="E5" s="31" t="str">
        <f t="shared" ref="E5:E32" si="0">IF(C5=0,"",(D5/C5-1)*100)</f>
        <v/>
      </c>
      <c r="F5" s="29"/>
    </row>
    <row r="6" customFormat="1" ht="17" customHeight="1" spans="1:6">
      <c r="A6" s="27"/>
      <c r="B6" s="30" t="s">
        <v>42</v>
      </c>
      <c r="C6" s="28"/>
      <c r="D6" s="27"/>
      <c r="E6" s="31" t="str">
        <f t="shared" si="0"/>
        <v/>
      </c>
      <c r="F6" s="29"/>
    </row>
    <row r="7" s="18" customFormat="1" ht="18" customHeight="1" spans="1:6">
      <c r="A7" s="32" t="s">
        <v>11</v>
      </c>
      <c r="B7" s="33" t="s">
        <v>43</v>
      </c>
      <c r="C7" s="34"/>
      <c r="D7" s="34"/>
      <c r="E7" s="31" t="str">
        <f t="shared" si="0"/>
        <v/>
      </c>
      <c r="F7" s="34"/>
    </row>
    <row r="8" s="18" customFormat="1" ht="18" customHeight="1" spans="1:6">
      <c r="A8" s="32"/>
      <c r="B8" s="35" t="s">
        <v>44</v>
      </c>
      <c r="C8" s="34"/>
      <c r="D8" s="36"/>
      <c r="E8" s="31" t="str">
        <f t="shared" si="0"/>
        <v/>
      </c>
      <c r="F8" s="34"/>
    </row>
    <row r="9" s="18" customFormat="1" ht="18" customHeight="1" spans="1:6">
      <c r="A9" s="32"/>
      <c r="B9" s="35" t="s">
        <v>45</v>
      </c>
      <c r="C9" s="34"/>
      <c r="D9" s="34"/>
      <c r="E9" s="31" t="str">
        <f t="shared" si="0"/>
        <v/>
      </c>
      <c r="F9" s="34"/>
    </row>
    <row r="10" s="18" customFormat="1" ht="18" customHeight="1" spans="1:15">
      <c r="A10" s="32" t="s">
        <v>15</v>
      </c>
      <c r="B10" s="35" t="s">
        <v>46</v>
      </c>
      <c r="C10" s="34">
        <v>368700</v>
      </c>
      <c r="D10" s="34">
        <f>D11</f>
        <v>99745</v>
      </c>
      <c r="E10" s="31">
        <f t="shared" si="0"/>
        <v>-72.9468402495254</v>
      </c>
      <c r="F10" s="37">
        <f>D10-C10</f>
        <v>-268955</v>
      </c>
      <c r="N10" s="44"/>
      <c r="O10" s="44"/>
    </row>
    <row r="11" s="18" customFormat="1" ht="18" customHeight="1" spans="1:15">
      <c r="A11" s="32"/>
      <c r="B11" s="35" t="s">
        <v>47</v>
      </c>
      <c r="C11" s="38">
        <v>368700</v>
      </c>
      <c r="D11" s="36">
        <f>C11+开发区基收!D7-D30-288000+10000+20000-6000</f>
        <v>99745</v>
      </c>
      <c r="E11" s="31">
        <f t="shared" si="0"/>
        <v>-72.9468402495254</v>
      </c>
      <c r="F11" s="37">
        <f>D11-C11</f>
        <v>-268955</v>
      </c>
      <c r="N11" s="44"/>
      <c r="O11" s="44"/>
    </row>
    <row r="12" s="18" customFormat="1" ht="28.5" spans="1:6">
      <c r="A12" s="32"/>
      <c r="B12" s="35" t="s">
        <v>48</v>
      </c>
      <c r="C12" s="38"/>
      <c r="D12" s="36"/>
      <c r="E12" s="31" t="str">
        <f t="shared" si="0"/>
        <v/>
      </c>
      <c r="F12" s="37"/>
    </row>
    <row r="13" s="18" customFormat="1" ht="18" customHeight="1" spans="1:6">
      <c r="A13" s="32"/>
      <c r="B13" s="35" t="s">
        <v>49</v>
      </c>
      <c r="C13" s="38"/>
      <c r="D13" s="36"/>
      <c r="E13" s="31" t="str">
        <f t="shared" si="0"/>
        <v/>
      </c>
      <c r="F13" s="37"/>
    </row>
    <row r="14" s="18" customFormat="1" ht="18" customHeight="1" spans="1:6">
      <c r="A14" s="32"/>
      <c r="B14" s="33" t="s">
        <v>50</v>
      </c>
      <c r="C14" s="38"/>
      <c r="D14" s="36"/>
      <c r="E14" s="31" t="str">
        <f t="shared" si="0"/>
        <v/>
      </c>
      <c r="F14" s="37"/>
    </row>
    <row r="15" s="18" customFormat="1" ht="18" customHeight="1" spans="1:6">
      <c r="A15" s="32" t="s">
        <v>17</v>
      </c>
      <c r="B15" s="35" t="s">
        <v>51</v>
      </c>
      <c r="C15" s="34"/>
      <c r="D15" s="34"/>
      <c r="E15" s="31" t="str">
        <f t="shared" si="0"/>
        <v/>
      </c>
      <c r="F15" s="34"/>
    </row>
    <row r="16" s="18" customFormat="1" ht="18" customHeight="1" spans="1:6">
      <c r="A16" s="32"/>
      <c r="B16" s="33" t="s">
        <v>52</v>
      </c>
      <c r="C16" s="34"/>
      <c r="D16" s="34"/>
      <c r="E16" s="31" t="str">
        <f t="shared" si="0"/>
        <v/>
      </c>
      <c r="F16" s="34"/>
    </row>
    <row r="17" s="18" customFormat="1" ht="18" hidden="1" customHeight="1" spans="1:6">
      <c r="A17" s="32" t="s">
        <v>19</v>
      </c>
      <c r="B17" s="33" t="s">
        <v>53</v>
      </c>
      <c r="C17" s="34"/>
      <c r="D17" s="34"/>
      <c r="E17" s="31" t="str">
        <f t="shared" si="0"/>
        <v/>
      </c>
      <c r="F17" s="34"/>
    </row>
    <row r="18" s="18" customFormat="1" ht="18" hidden="1" customHeight="1" spans="1:6">
      <c r="A18" s="32"/>
      <c r="B18" s="33" t="s">
        <v>54</v>
      </c>
      <c r="C18" s="34"/>
      <c r="D18" s="36"/>
      <c r="E18" s="31" t="str">
        <f t="shared" si="0"/>
        <v/>
      </c>
      <c r="F18" s="34"/>
    </row>
    <row r="19" s="18" customFormat="1" ht="18" customHeight="1" spans="1:15">
      <c r="A19" s="32" t="s">
        <v>19</v>
      </c>
      <c r="B19" s="33" t="s">
        <v>55</v>
      </c>
      <c r="C19" s="34"/>
      <c r="D19" s="34">
        <f>D20+D22+D21</f>
        <v>15000</v>
      </c>
      <c r="E19" s="31" t="str">
        <f t="shared" si="0"/>
        <v/>
      </c>
      <c r="F19" s="37">
        <f>D19-C19</f>
        <v>15000</v>
      </c>
      <c r="O19" s="44"/>
    </row>
    <row r="20" s="18" customFormat="1" ht="28.5" spans="1:15">
      <c r="A20" s="32"/>
      <c r="B20" s="33" t="s">
        <v>56</v>
      </c>
      <c r="C20" s="34"/>
      <c r="D20" s="36">
        <f>15000</f>
        <v>15000</v>
      </c>
      <c r="E20" s="31" t="str">
        <f t="shared" si="0"/>
        <v/>
      </c>
      <c r="F20" s="37">
        <f>D20-C20</f>
        <v>15000</v>
      </c>
      <c r="O20" s="44"/>
    </row>
    <row r="21" s="18" customFormat="1" ht="18" customHeight="1" spans="1:6">
      <c r="A21" s="32"/>
      <c r="B21" s="33" t="s">
        <v>57</v>
      </c>
      <c r="C21" s="34"/>
      <c r="D21" s="36"/>
      <c r="E21" s="31" t="str">
        <f t="shared" si="0"/>
        <v/>
      </c>
      <c r="F21" s="34"/>
    </row>
    <row r="22" s="18" customFormat="1" ht="18" customHeight="1" spans="1:6">
      <c r="A22" s="32"/>
      <c r="B22" s="33" t="s">
        <v>58</v>
      </c>
      <c r="C22" s="34"/>
      <c r="D22" s="36"/>
      <c r="E22" s="31" t="str">
        <f t="shared" si="0"/>
        <v/>
      </c>
      <c r="F22" s="34"/>
    </row>
    <row r="23" s="18" customFormat="1" ht="18" customHeight="1" spans="1:15">
      <c r="A23" s="32" t="s">
        <v>21</v>
      </c>
      <c r="B23" s="33" t="s">
        <v>59</v>
      </c>
      <c r="C23" s="34">
        <v>1300</v>
      </c>
      <c r="D23" s="34">
        <f>D24</f>
        <v>1300</v>
      </c>
      <c r="E23" s="31">
        <f t="shared" si="0"/>
        <v>0</v>
      </c>
      <c r="F23" s="37"/>
      <c r="N23" s="44"/>
      <c r="O23" s="44"/>
    </row>
    <row r="24" s="18" customFormat="1" ht="18" customHeight="1" spans="1:15">
      <c r="A24" s="32"/>
      <c r="B24" s="33" t="s">
        <v>60</v>
      </c>
      <c r="C24" s="38">
        <v>1300</v>
      </c>
      <c r="D24" s="36">
        <f>C24</f>
        <v>1300</v>
      </c>
      <c r="E24" s="31">
        <f t="shared" si="0"/>
        <v>0</v>
      </c>
      <c r="F24" s="34"/>
      <c r="N24" s="44"/>
      <c r="O24" s="44"/>
    </row>
    <row r="25" s="18" customFormat="1" ht="18" customHeight="1" spans="1:15">
      <c r="A25" s="32" t="s">
        <v>23</v>
      </c>
      <c r="B25" s="33" t="s">
        <v>61</v>
      </c>
      <c r="C25" s="38"/>
      <c r="D25" s="39">
        <v>25300</v>
      </c>
      <c r="E25" s="31"/>
      <c r="F25" s="39">
        <v>25300</v>
      </c>
      <c r="N25" s="44"/>
      <c r="O25" s="44"/>
    </row>
    <row r="26" s="18" customFormat="1" ht="18" customHeight="1" spans="1:15">
      <c r="A26" s="32"/>
      <c r="B26" s="33" t="s">
        <v>62</v>
      </c>
      <c r="C26" s="38"/>
      <c r="D26" s="39">
        <v>17700</v>
      </c>
      <c r="E26" s="31"/>
      <c r="F26" s="39">
        <v>17700</v>
      </c>
      <c r="N26" s="44"/>
      <c r="O26" s="44"/>
    </row>
    <row r="27" s="18" customFormat="1" ht="18" customHeight="1" spans="1:15">
      <c r="A27" s="32"/>
      <c r="B27" s="33" t="s">
        <v>63</v>
      </c>
      <c r="C27" s="38"/>
      <c r="D27" s="39">
        <v>7600</v>
      </c>
      <c r="E27" s="31"/>
      <c r="F27" s="39">
        <v>7600</v>
      </c>
      <c r="N27" s="44"/>
      <c r="O27" s="44"/>
    </row>
    <row r="28" s="18" customFormat="1" ht="18" customHeight="1" spans="1:15">
      <c r="A28" s="32"/>
      <c r="B28" s="32" t="s">
        <v>64</v>
      </c>
      <c r="C28" s="34">
        <v>370000</v>
      </c>
      <c r="D28" s="34">
        <f>D10+D23+D25+D20</f>
        <v>141345</v>
      </c>
      <c r="E28" s="31">
        <f t="shared" ref="E28:E35" si="1">IF(C28=0,"",(D28/C28-1)*100)</f>
        <v>-61.7986486486486</v>
      </c>
      <c r="F28" s="37">
        <f>D28-C28</f>
        <v>-228655</v>
      </c>
      <c r="N28" s="44"/>
      <c r="O28" s="44"/>
    </row>
    <row r="29" s="18" customFormat="1" ht="18" customHeight="1" spans="1:7">
      <c r="A29" s="32" t="s">
        <v>26</v>
      </c>
      <c r="B29" s="33" t="s">
        <v>65</v>
      </c>
      <c r="C29" s="38">
        <v>10000</v>
      </c>
      <c r="D29" s="34">
        <f>C29</f>
        <v>10000</v>
      </c>
      <c r="E29" s="31">
        <f t="shared" si="1"/>
        <v>0</v>
      </c>
      <c r="F29" s="37">
        <f t="shared" ref="F29:F35" si="2">D29-C29</f>
        <v>0</v>
      </c>
      <c r="G29" s="40"/>
    </row>
    <row r="30" s="18" customFormat="1" ht="18" customHeight="1" spans="1:15">
      <c r="A30" s="32" t="s">
        <v>28</v>
      </c>
      <c r="B30" s="33" t="s">
        <v>66</v>
      </c>
      <c r="C30" s="34">
        <v>0</v>
      </c>
      <c r="D30" s="41">
        <v>22000</v>
      </c>
      <c r="E30" s="31" t="str">
        <f t="shared" si="1"/>
        <v/>
      </c>
      <c r="F30" s="37">
        <f t="shared" si="2"/>
        <v>22000</v>
      </c>
      <c r="G30" s="40"/>
      <c r="N30" s="44"/>
      <c r="O30" s="44"/>
    </row>
    <row r="31" s="18" customFormat="1" ht="18" customHeight="1" spans="1:15">
      <c r="A31" s="32" t="s">
        <v>31</v>
      </c>
      <c r="B31" s="33" t="s">
        <v>67</v>
      </c>
      <c r="C31" s="34">
        <v>10000</v>
      </c>
      <c r="D31" s="41">
        <v>0</v>
      </c>
      <c r="E31" s="31">
        <f t="shared" si="1"/>
        <v>-100</v>
      </c>
      <c r="F31" s="37">
        <f t="shared" si="2"/>
        <v>-10000</v>
      </c>
      <c r="G31" s="40"/>
      <c r="N31" s="44"/>
      <c r="O31" s="44"/>
    </row>
    <row r="32" s="18" customFormat="1" ht="18" customHeight="1" spans="1:7">
      <c r="A32" s="32" t="s">
        <v>33</v>
      </c>
      <c r="B32" s="33" t="s">
        <v>68</v>
      </c>
      <c r="C32" s="34"/>
      <c r="D32" s="42"/>
      <c r="E32" s="31" t="str">
        <f t="shared" si="1"/>
        <v/>
      </c>
      <c r="F32" s="37"/>
      <c r="G32" s="40"/>
    </row>
    <row r="33" s="18" customFormat="1" ht="18" customHeight="1" spans="1:7">
      <c r="A33" s="32" t="s">
        <v>35</v>
      </c>
      <c r="B33" s="43" t="s">
        <v>69</v>
      </c>
      <c r="C33" s="34"/>
      <c r="D33" s="42"/>
      <c r="E33" s="31" t="str">
        <f t="shared" si="1"/>
        <v/>
      </c>
      <c r="F33" s="37"/>
      <c r="G33" s="40"/>
    </row>
    <row r="34" s="18" customFormat="1" ht="18" customHeight="1" spans="1:7">
      <c r="A34" s="32" t="s">
        <v>70</v>
      </c>
      <c r="B34" s="43" t="s">
        <v>71</v>
      </c>
      <c r="C34" s="38">
        <v>15275</v>
      </c>
      <c r="D34" s="41">
        <f>开发区基收!D19-20000</f>
        <v>1042</v>
      </c>
      <c r="E34" s="31">
        <f t="shared" si="1"/>
        <v>-93.1783960720131</v>
      </c>
      <c r="F34" s="37">
        <f t="shared" si="2"/>
        <v>-14233</v>
      </c>
      <c r="G34" s="40"/>
    </row>
    <row r="35" s="18" customFormat="1" ht="18" customHeight="1" spans="1:15">
      <c r="A35" s="32"/>
      <c r="B35" s="32" t="s">
        <v>72</v>
      </c>
      <c r="C35" s="34">
        <v>405275</v>
      </c>
      <c r="D35" s="34">
        <f>SUM(D28:D34)</f>
        <v>174387</v>
      </c>
      <c r="E35" s="31">
        <f t="shared" si="1"/>
        <v>-56.9706989081488</v>
      </c>
      <c r="F35" s="37">
        <f t="shared" si="2"/>
        <v>-230888</v>
      </c>
      <c r="G35" s="40"/>
      <c r="N35" s="44"/>
      <c r="O35" s="44"/>
    </row>
    <row r="36" s="18" customFormat="1" ht="18" customHeight="1" spans="1:7">
      <c r="A36" s="19"/>
      <c r="B36" s="19"/>
      <c r="C36" s="19"/>
      <c r="D36" s="19"/>
      <c r="E36" s="19"/>
      <c r="F36" s="19"/>
      <c r="G36" s="19"/>
    </row>
    <row r="37" spans="4:4">
      <c r="D37" s="19">
        <f>开发区基收!D21-D35</f>
        <v>0</v>
      </c>
    </row>
  </sheetData>
  <mergeCells count="2">
    <mergeCell ref="A1:B1"/>
    <mergeCell ref="A2:F2"/>
  </mergeCells>
  <pageMargins left="0.709027777777778" right="0.709027777777778" top="0.75" bottom="0.75" header="0.309027777777778" footer="0.309027777777778"/>
  <pageSetup paperSize="9" scale="82" orientation="portrait" horizontalDpi="600" verticalDpi="600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opLeftCell="A13" workbookViewId="0">
      <selection activeCell="C10" sqref="C10"/>
    </sheetView>
  </sheetViews>
  <sheetFormatPr defaultColWidth="9" defaultRowHeight="14.25" outlineLevelRow="5" outlineLevelCol="5"/>
  <cols>
    <col min="1" max="1" width="4.84166666666667" customWidth="1"/>
    <col min="2" max="2" width="33.4166666666667" customWidth="1"/>
    <col min="3" max="6" width="14.2916666666667" customWidth="1"/>
  </cols>
  <sheetData>
    <row r="1" spans="1:6">
      <c r="A1" s="1"/>
      <c r="B1" s="1"/>
      <c r="C1" s="2"/>
      <c r="D1" s="3"/>
      <c r="E1" s="4"/>
      <c r="F1" s="5"/>
    </row>
    <row r="2" ht="20.25" spans="1:6">
      <c r="A2" s="6"/>
      <c r="B2" s="6"/>
      <c r="C2" s="6"/>
      <c r="D2" s="6"/>
      <c r="E2" s="6"/>
      <c r="F2" s="6"/>
    </row>
    <row r="3" spans="1:6">
      <c r="A3" s="7"/>
      <c r="B3" s="7"/>
      <c r="C3" s="2"/>
      <c r="D3" s="8"/>
      <c r="E3" s="8"/>
      <c r="F3" s="8"/>
    </row>
    <row r="4" spans="1:6">
      <c r="A4" s="9"/>
      <c r="B4" s="9"/>
      <c r="C4" s="10"/>
      <c r="D4" s="10"/>
      <c r="E4" s="11"/>
      <c r="F4" s="11"/>
    </row>
    <row r="5" spans="1:6">
      <c r="A5" s="12"/>
      <c r="B5" s="13"/>
      <c r="C5" s="14"/>
      <c r="D5" s="15"/>
      <c r="E5" s="16"/>
      <c r="F5" s="17"/>
    </row>
    <row r="6" spans="1:6">
      <c r="A6" s="12"/>
      <c r="B6" s="12"/>
      <c r="C6" s="17"/>
      <c r="D6" s="15"/>
      <c r="E6" s="16"/>
      <c r="F6" s="17"/>
    </row>
  </sheetData>
  <mergeCells count="3">
    <mergeCell ref="A1:B1"/>
    <mergeCell ref="A2:F2"/>
    <mergeCell ref="D3:F3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0" sqref="C10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全区基收</vt:lpstr>
      <vt:lpstr>全区基支</vt:lpstr>
      <vt:lpstr>开发区基收</vt:lpstr>
      <vt:lpstr>开发区基支</vt:lpstr>
      <vt:lpstr>梅山基收</vt:lpstr>
      <vt:lpstr>梅山基支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2018-10-25T07:22:00Z</dcterms:created>
  <dcterms:modified xsi:type="dcterms:W3CDTF">2020-11-19T08:50:05Z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KSORubyTemplateID" linkTarget="0">
    <vt:lpwstr>14</vt:lpwstr>
  </property>
</Properties>
</file>